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540" windowWidth="20490" windowHeight="7275" tabRatio="867" activeTab="2"/>
  </bookViews>
  <sheets>
    <sheet name="1|Receipts &amp; Payments" sheetId="1" r:id="rId1"/>
    <sheet name="2|Assets &amp; Liabilities" sheetId="2" r:id="rId2"/>
    <sheet name="3|Cash flow statement" sheetId="8" r:id="rId3"/>
    <sheet name="4|Notes" sheetId="4" r:id="rId4"/>
    <sheet name="5|Summary Combined Budget-Act" sheetId="5" r:id="rId5"/>
    <sheet name="5a|Summary Rec Budget-Act" sheetId="6" r:id="rId6"/>
    <sheet name="5b|Summary Dev Budget-Act " sheetId="7" r:id="rId7"/>
    <sheet name="6|Other Important Disclosures" sheetId="10" state="hidden" r:id="rId8"/>
    <sheet name="7|Annexures" sheetId="11" state="hidden" r:id="rId9"/>
  </sheets>
  <definedNames>
    <definedName name="_xlnm.Print_Area" localSheetId="0">'1|Receipts &amp; Payments'!$A$1:$J$46</definedName>
    <definedName name="_xlnm.Print_Area" localSheetId="1">'2|Assets &amp; Liabilities'!$A$1:$I$40</definedName>
    <definedName name="_xlnm.Print_Area" localSheetId="2">'3|Cash flow statement'!$A$1:$J$53</definedName>
    <definedName name="_xlnm.Print_Area" localSheetId="3">'4|Notes'!$A$1:$L$468</definedName>
    <definedName name="_xlnm.Print_Area" localSheetId="4">'5|Summary Combined Budget-Act'!$A$1:$J$38</definedName>
    <definedName name="_xlnm.Print_Area" localSheetId="5">'5a|Summary Rec Budget-Act'!$A$1:$J$36</definedName>
    <definedName name="_xlnm.Print_Area" localSheetId="6">'5b|Summary Dev Budget-Act '!$A$1:$J$36</definedName>
  </definedNames>
  <calcPr calcId="145621"/>
</workbook>
</file>

<file path=xl/calcChain.xml><?xml version="1.0" encoding="utf-8"?>
<calcChain xmlns="http://schemas.openxmlformats.org/spreadsheetml/2006/main">
  <c r="D30" i="2" l="1"/>
  <c r="I401" i="4"/>
  <c r="D32" i="5" l="1"/>
  <c r="D35" i="5"/>
  <c r="D34" i="5"/>
  <c r="D33" i="5"/>
  <c r="D31" i="5"/>
  <c r="D30" i="5"/>
  <c r="D29" i="5"/>
  <c r="D28" i="5"/>
  <c r="D27" i="5"/>
  <c r="D26" i="5"/>
  <c r="D22" i="5"/>
  <c r="E22" i="5" s="1"/>
  <c r="D21" i="5"/>
  <c r="D20" i="5"/>
  <c r="D19" i="5"/>
  <c r="D18" i="5"/>
  <c r="E18" i="5" s="1"/>
  <c r="D17" i="5"/>
  <c r="D16" i="5"/>
  <c r="D15" i="5"/>
  <c r="D14" i="5"/>
  <c r="E14" i="5" s="1"/>
  <c r="D13" i="5"/>
  <c r="D12" i="5"/>
  <c r="D35" i="7"/>
  <c r="D22" i="7"/>
  <c r="D22" i="6"/>
  <c r="G35" i="5"/>
  <c r="G34" i="5"/>
  <c r="G33" i="5"/>
  <c r="G32" i="5"/>
  <c r="G31" i="5"/>
  <c r="G30" i="5"/>
  <c r="G29" i="5"/>
  <c r="G28" i="5"/>
  <c r="G27" i="5"/>
  <c r="G26" i="5"/>
  <c r="G13" i="5"/>
  <c r="G14" i="5"/>
  <c r="G15" i="5"/>
  <c r="G16" i="5"/>
  <c r="G17" i="5"/>
  <c r="G18" i="5"/>
  <c r="G19" i="5"/>
  <c r="G20" i="5"/>
  <c r="G21" i="5"/>
  <c r="G22" i="5"/>
  <c r="G12" i="5"/>
  <c r="F35" i="5"/>
  <c r="F34" i="5"/>
  <c r="H34" i="5" s="1"/>
  <c r="F33" i="5"/>
  <c r="F32" i="5"/>
  <c r="F31" i="5"/>
  <c r="F30" i="5"/>
  <c r="I30" i="5" s="1"/>
  <c r="F29" i="5"/>
  <c r="F28" i="5"/>
  <c r="F27" i="5"/>
  <c r="F26" i="5"/>
  <c r="I26" i="5" s="1"/>
  <c r="F13" i="5"/>
  <c r="F14" i="5"/>
  <c r="F15" i="5"/>
  <c r="F16" i="5"/>
  <c r="F17" i="5"/>
  <c r="F18" i="5"/>
  <c r="F19" i="5"/>
  <c r="F20" i="5"/>
  <c r="F21" i="5"/>
  <c r="F22" i="5"/>
  <c r="F12" i="5"/>
  <c r="C35" i="5"/>
  <c r="E35" i="5" s="1"/>
  <c r="C34" i="5"/>
  <c r="C33" i="5"/>
  <c r="C32" i="5"/>
  <c r="C31" i="5"/>
  <c r="C30" i="5"/>
  <c r="C29" i="5"/>
  <c r="C28" i="5"/>
  <c r="C27" i="5"/>
  <c r="E27" i="5" s="1"/>
  <c r="C26" i="5"/>
  <c r="C13" i="5"/>
  <c r="C14" i="5"/>
  <c r="C15" i="5"/>
  <c r="C16" i="5"/>
  <c r="C17" i="5"/>
  <c r="C18" i="5"/>
  <c r="C19" i="5"/>
  <c r="C20" i="5"/>
  <c r="C21" i="5"/>
  <c r="C22" i="5"/>
  <c r="C12" i="5"/>
  <c r="G35" i="6"/>
  <c r="F35" i="6"/>
  <c r="D35" i="6"/>
  <c r="C35" i="6"/>
  <c r="I34" i="6"/>
  <c r="H34" i="6"/>
  <c r="E34" i="6"/>
  <c r="I33" i="6"/>
  <c r="H33" i="6"/>
  <c r="E33" i="6"/>
  <c r="I32" i="6"/>
  <c r="H32" i="6"/>
  <c r="E32" i="6"/>
  <c r="I31" i="6"/>
  <c r="H31" i="6"/>
  <c r="E31" i="6"/>
  <c r="I30" i="6"/>
  <c r="H30" i="6"/>
  <c r="E30" i="6"/>
  <c r="I29" i="6"/>
  <c r="H29" i="6"/>
  <c r="E29" i="6"/>
  <c r="I28" i="6"/>
  <c r="H28" i="6"/>
  <c r="E28" i="6"/>
  <c r="I27" i="6"/>
  <c r="H27" i="6"/>
  <c r="E27" i="6"/>
  <c r="I26" i="6"/>
  <c r="H26" i="6"/>
  <c r="E26" i="6"/>
  <c r="I25" i="6"/>
  <c r="H25" i="6"/>
  <c r="E25" i="6"/>
  <c r="G22" i="6"/>
  <c r="F22" i="6"/>
  <c r="C22" i="6"/>
  <c r="I21" i="6"/>
  <c r="H21" i="6"/>
  <c r="E21" i="6"/>
  <c r="I20" i="6"/>
  <c r="H20" i="6"/>
  <c r="E20" i="6"/>
  <c r="I19" i="6"/>
  <c r="H19" i="6"/>
  <c r="E19" i="6"/>
  <c r="I18" i="6"/>
  <c r="H18" i="6"/>
  <c r="E18" i="6"/>
  <c r="I17" i="6"/>
  <c r="H17" i="6"/>
  <c r="E17" i="6"/>
  <c r="I16" i="6"/>
  <c r="H16" i="6"/>
  <c r="E16" i="6"/>
  <c r="I15" i="6"/>
  <c r="H15" i="6"/>
  <c r="E15" i="6"/>
  <c r="I14" i="6"/>
  <c r="H14" i="6"/>
  <c r="E14" i="6"/>
  <c r="I13" i="6"/>
  <c r="H13" i="6"/>
  <c r="E13" i="6"/>
  <c r="I12" i="6"/>
  <c r="H12" i="6"/>
  <c r="E12" i="6"/>
  <c r="I11" i="6"/>
  <c r="H11" i="6"/>
  <c r="E11" i="6"/>
  <c r="C35" i="7"/>
  <c r="C22" i="7"/>
  <c r="E34" i="7"/>
  <c r="E33" i="7"/>
  <c r="E32" i="7"/>
  <c r="E31" i="7"/>
  <c r="E30" i="7"/>
  <c r="E29" i="7"/>
  <c r="E28" i="7"/>
  <c r="E27" i="7"/>
  <c r="E26" i="7"/>
  <c r="E25" i="7"/>
  <c r="E21" i="7"/>
  <c r="E20" i="7"/>
  <c r="E19" i="7"/>
  <c r="E18" i="7"/>
  <c r="E17" i="7"/>
  <c r="E16" i="7"/>
  <c r="E15" i="7"/>
  <c r="E14" i="7"/>
  <c r="E13" i="7"/>
  <c r="E12" i="7"/>
  <c r="E11" i="7"/>
  <c r="I14" i="5" l="1"/>
  <c r="I13" i="5"/>
  <c r="E32" i="5"/>
  <c r="I12" i="5"/>
  <c r="H15" i="5"/>
  <c r="I31" i="5"/>
  <c r="H22" i="5"/>
  <c r="I18" i="5"/>
  <c r="H14" i="5"/>
  <c r="H28" i="5"/>
  <c r="I32" i="5"/>
  <c r="H18" i="5"/>
  <c r="E20" i="5"/>
  <c r="G36" i="5"/>
  <c r="I21" i="5"/>
  <c r="I17" i="5"/>
  <c r="H13" i="5"/>
  <c r="H29" i="5"/>
  <c r="H33" i="5"/>
  <c r="I19" i="5"/>
  <c r="H26" i="5"/>
  <c r="E28" i="5"/>
  <c r="I34" i="5"/>
  <c r="I33" i="5"/>
  <c r="H30" i="5"/>
  <c r="I29" i="5"/>
  <c r="I28" i="5"/>
  <c r="I27" i="5"/>
  <c r="F36" i="5"/>
  <c r="I22" i="5"/>
  <c r="H21" i="5"/>
  <c r="I20" i="5"/>
  <c r="H17" i="5"/>
  <c r="H16" i="5"/>
  <c r="F23" i="5"/>
  <c r="H12" i="5"/>
  <c r="E34" i="5"/>
  <c r="E31" i="5"/>
  <c r="E30" i="5"/>
  <c r="E35" i="7"/>
  <c r="C36" i="5"/>
  <c r="E17" i="5"/>
  <c r="E16" i="5"/>
  <c r="E22" i="7"/>
  <c r="C23" i="5"/>
  <c r="E13" i="5"/>
  <c r="E33" i="5"/>
  <c r="D36" i="5"/>
  <c r="D23" i="5"/>
  <c r="E21" i="5"/>
  <c r="E19" i="5"/>
  <c r="E15" i="5"/>
  <c r="E26" i="5"/>
  <c r="H27" i="5"/>
  <c r="H31" i="5"/>
  <c r="I35" i="5"/>
  <c r="H19" i="5"/>
  <c r="H20" i="5"/>
  <c r="I16" i="5"/>
  <c r="G23" i="5"/>
  <c r="H32" i="5"/>
  <c r="H35" i="5"/>
  <c r="I15" i="5"/>
  <c r="E29" i="5"/>
  <c r="E12" i="5"/>
  <c r="I22" i="6"/>
  <c r="E22" i="6"/>
  <c r="E35" i="6"/>
  <c r="H22" i="6"/>
  <c r="H35" i="6"/>
  <c r="I35" i="6"/>
  <c r="D39" i="10"/>
  <c r="E39" i="10"/>
  <c r="F39" i="10"/>
  <c r="G39" i="10"/>
  <c r="C39" i="10"/>
  <c r="D26" i="10"/>
  <c r="E26" i="10"/>
  <c r="F26" i="10"/>
  <c r="G26" i="10"/>
  <c r="C26" i="10"/>
  <c r="D13" i="10"/>
  <c r="E13" i="10"/>
  <c r="F13" i="10"/>
  <c r="G13" i="10"/>
  <c r="C13" i="10"/>
  <c r="I36" i="5" l="1"/>
  <c r="H23" i="5"/>
  <c r="I23" i="5"/>
  <c r="E36" i="5"/>
  <c r="E23" i="5"/>
  <c r="H36" i="5"/>
  <c r="G454" i="4"/>
  <c r="D454" i="4"/>
  <c r="I50" i="8"/>
  <c r="C454" i="4"/>
  <c r="G467" i="4"/>
  <c r="F444" i="4"/>
  <c r="F443" i="4"/>
  <c r="G446" i="4"/>
  <c r="C437" i="4"/>
  <c r="H297" i="4" l="1"/>
  <c r="F297" i="4"/>
  <c r="E297" i="4"/>
  <c r="D297" i="4"/>
  <c r="C297" i="4"/>
  <c r="G292" i="4"/>
  <c r="G293" i="4"/>
  <c r="G294" i="4"/>
  <c r="G295" i="4"/>
  <c r="H284" i="4"/>
  <c r="F284" i="4"/>
  <c r="E284" i="4"/>
  <c r="G280" i="4"/>
  <c r="G276" i="4"/>
  <c r="D284" i="4"/>
  <c r="C284" i="4"/>
  <c r="H165" i="4" l="1"/>
  <c r="D73" i="4" l="1"/>
  <c r="E73" i="4"/>
  <c r="F73" i="4"/>
  <c r="H73" i="4"/>
  <c r="G71" i="4"/>
  <c r="G70" i="4"/>
  <c r="G69" i="4"/>
  <c r="G68" i="4"/>
  <c r="C59" i="4"/>
  <c r="D59" i="4"/>
  <c r="I13" i="1" s="1"/>
  <c r="H32" i="7" l="1"/>
  <c r="I32" i="7" l="1"/>
  <c r="I13" i="7"/>
  <c r="H13" i="7"/>
  <c r="I34" i="7"/>
  <c r="I33" i="7"/>
  <c r="I31" i="7"/>
  <c r="H30" i="7"/>
  <c r="I29" i="7"/>
  <c r="I28" i="7"/>
  <c r="I27" i="7"/>
  <c r="H26" i="7"/>
  <c r="H25" i="7"/>
  <c r="I21" i="7"/>
  <c r="I20" i="7"/>
  <c r="I19" i="7"/>
  <c r="I18" i="7"/>
  <c r="H17" i="7"/>
  <c r="I16" i="7"/>
  <c r="I15" i="7"/>
  <c r="H14" i="7"/>
  <c r="I12" i="7"/>
  <c r="I11" i="7"/>
  <c r="H33" i="7" l="1"/>
  <c r="H28" i="7"/>
  <c r="H21" i="7"/>
  <c r="I17" i="7"/>
  <c r="H11" i="7"/>
  <c r="I26" i="7"/>
  <c r="I30" i="7"/>
  <c r="H12" i="7"/>
  <c r="H16" i="7"/>
  <c r="H18" i="7"/>
  <c r="H20" i="7"/>
  <c r="H27" i="7"/>
  <c r="H29" i="7"/>
  <c r="H31" i="7"/>
  <c r="H34" i="7"/>
  <c r="H15" i="7"/>
  <c r="H19" i="7"/>
  <c r="F22" i="7"/>
  <c r="F35" i="7"/>
  <c r="I14" i="7"/>
  <c r="I25" i="7"/>
  <c r="H22" i="7" l="1"/>
  <c r="H35" i="7"/>
  <c r="I15" i="8" l="1"/>
  <c r="G13" i="1"/>
  <c r="F13" i="1"/>
  <c r="E13" i="1"/>
  <c r="E15" i="8"/>
  <c r="D15" i="8"/>
  <c r="D13" i="1" l="1"/>
  <c r="C73" i="4" l="1"/>
  <c r="G34" i="8" l="1"/>
  <c r="F34" i="8"/>
  <c r="E34" i="8"/>
  <c r="D34" i="8"/>
  <c r="F16" i="8"/>
  <c r="G16" i="8"/>
  <c r="F15" i="8"/>
  <c r="G15" i="8"/>
  <c r="H16" i="4"/>
  <c r="I10" i="1" s="1"/>
  <c r="I12" i="8" l="1"/>
  <c r="H15" i="8"/>
  <c r="H13" i="1"/>
  <c r="H30" i="2"/>
  <c r="G456" i="4"/>
  <c r="F456" i="4"/>
  <c r="G23" i="2" s="1"/>
  <c r="E456" i="4"/>
  <c r="D456" i="4"/>
  <c r="C456" i="4"/>
  <c r="F446" i="4"/>
  <c r="G437" i="4"/>
  <c r="F437" i="4"/>
  <c r="G16" i="2" s="1"/>
  <c r="E437" i="4"/>
  <c r="D437" i="4"/>
  <c r="E464" i="4" s="1"/>
  <c r="D464" i="4"/>
  <c r="C424" i="4"/>
  <c r="G424" i="4"/>
  <c r="F424" i="4"/>
  <c r="E424" i="4"/>
  <c r="D424" i="4"/>
  <c r="G414" i="4"/>
  <c r="H13" i="2" s="1"/>
  <c r="F414" i="4"/>
  <c r="G13" i="2" s="1"/>
  <c r="E414" i="4"/>
  <c r="E403" i="4"/>
  <c r="D12" i="2" s="1"/>
  <c r="I403" i="4"/>
  <c r="H12" i="2" s="1"/>
  <c r="H403" i="4"/>
  <c r="G12" i="2" s="1"/>
  <c r="G14" i="2" s="1"/>
  <c r="G53" i="8" s="1"/>
  <c r="G403" i="4"/>
  <c r="F403" i="4"/>
  <c r="E12" i="2" s="1"/>
  <c r="C403" i="4"/>
  <c r="H387" i="4"/>
  <c r="F387" i="4"/>
  <c r="E387" i="4"/>
  <c r="D387" i="4"/>
  <c r="G385" i="4"/>
  <c r="G384" i="4"/>
  <c r="G383" i="4"/>
  <c r="G382" i="4"/>
  <c r="H374" i="4"/>
  <c r="G372" i="4"/>
  <c r="G371" i="4"/>
  <c r="G370" i="4"/>
  <c r="G369" i="4"/>
  <c r="F374" i="4"/>
  <c r="E374" i="4"/>
  <c r="D374" i="4"/>
  <c r="E46" i="8" s="1"/>
  <c r="C374" i="4"/>
  <c r="D46" i="8" s="1"/>
  <c r="H359" i="4"/>
  <c r="G357" i="4"/>
  <c r="G356" i="4"/>
  <c r="G355" i="4"/>
  <c r="G354" i="4"/>
  <c r="F359" i="4"/>
  <c r="E359" i="4"/>
  <c r="D359" i="4"/>
  <c r="E33" i="1" s="1"/>
  <c r="C359" i="4"/>
  <c r="H345" i="4"/>
  <c r="G343" i="4"/>
  <c r="G342" i="4"/>
  <c r="G341" i="4"/>
  <c r="G340" i="4"/>
  <c r="G339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F345" i="4"/>
  <c r="E345" i="4"/>
  <c r="D345" i="4"/>
  <c r="E40" i="8" s="1"/>
  <c r="H309" i="4"/>
  <c r="F309" i="4"/>
  <c r="E309" i="4"/>
  <c r="D309" i="4"/>
  <c r="E31" i="1" s="1"/>
  <c r="G307" i="4"/>
  <c r="G306" i="4"/>
  <c r="G305" i="4"/>
  <c r="C309" i="4"/>
  <c r="G291" i="4"/>
  <c r="G297" i="4" s="1"/>
  <c r="G282" i="4"/>
  <c r="G281" i="4"/>
  <c r="G277" i="4"/>
  <c r="D267" i="4"/>
  <c r="H267" i="4"/>
  <c r="F267" i="4"/>
  <c r="E267" i="4"/>
  <c r="G265" i="4"/>
  <c r="G264" i="4"/>
  <c r="G261" i="4"/>
  <c r="G260" i="4"/>
  <c r="C267" i="4"/>
  <c r="C206" i="4"/>
  <c r="H251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F251" i="4"/>
  <c r="E251" i="4"/>
  <c r="D251" i="4"/>
  <c r="C251" i="4"/>
  <c r="H226" i="4"/>
  <c r="G224" i="4"/>
  <c r="G223" i="4"/>
  <c r="G222" i="4"/>
  <c r="G221" i="4"/>
  <c r="G220" i="4"/>
  <c r="G219" i="4"/>
  <c r="G218" i="4"/>
  <c r="G217" i="4"/>
  <c r="G216" i="4"/>
  <c r="G215" i="4"/>
  <c r="F226" i="4"/>
  <c r="E226" i="4"/>
  <c r="D226" i="4"/>
  <c r="H20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156" i="4"/>
  <c r="F206" i="4"/>
  <c r="E206" i="4"/>
  <c r="D206" i="4"/>
  <c r="H147" i="4"/>
  <c r="G145" i="4"/>
  <c r="G144" i="4"/>
  <c r="F147" i="4"/>
  <c r="E147" i="4"/>
  <c r="D147" i="4"/>
  <c r="C147" i="4"/>
  <c r="H136" i="4"/>
  <c r="G134" i="4"/>
  <c r="G133" i="4"/>
  <c r="G132" i="4"/>
  <c r="G131" i="4"/>
  <c r="G130" i="4"/>
  <c r="G129" i="4"/>
  <c r="G128" i="4"/>
  <c r="G127" i="4"/>
  <c r="G126" i="4"/>
  <c r="F136" i="4"/>
  <c r="E136" i="4"/>
  <c r="D136" i="4"/>
  <c r="C136" i="4"/>
  <c r="D18" i="1" s="1"/>
  <c r="G115" i="4"/>
  <c r="G114" i="4"/>
  <c r="G113" i="4"/>
  <c r="G112" i="4"/>
  <c r="G111" i="4"/>
  <c r="G110" i="4"/>
  <c r="G109" i="4"/>
  <c r="G108" i="4"/>
  <c r="H117" i="4"/>
  <c r="F117" i="4"/>
  <c r="E117" i="4"/>
  <c r="D117" i="4"/>
  <c r="C117" i="4"/>
  <c r="D100" i="4"/>
  <c r="E100" i="4"/>
  <c r="F100" i="4"/>
  <c r="H100" i="4"/>
  <c r="G98" i="4"/>
  <c r="G97" i="4"/>
  <c r="G96" i="4"/>
  <c r="C100" i="4"/>
  <c r="H88" i="4"/>
  <c r="G86" i="4"/>
  <c r="G85" i="4"/>
  <c r="G84" i="4"/>
  <c r="G83" i="4"/>
  <c r="G82" i="4"/>
  <c r="F88" i="4"/>
  <c r="E88" i="4"/>
  <c r="D88" i="4"/>
  <c r="C88" i="4"/>
  <c r="G14" i="1"/>
  <c r="F14" i="1"/>
  <c r="G67" i="4"/>
  <c r="G73" i="4" s="1"/>
  <c r="H27" i="4"/>
  <c r="F27" i="4"/>
  <c r="E27" i="4"/>
  <c r="D27" i="4"/>
  <c r="C27" i="4"/>
  <c r="G25" i="4"/>
  <c r="G24" i="4"/>
  <c r="G23" i="4"/>
  <c r="J45" i="4"/>
  <c r="H45" i="4"/>
  <c r="G45" i="4"/>
  <c r="F45" i="4"/>
  <c r="E45" i="4"/>
  <c r="D12" i="1" s="1"/>
  <c r="I43" i="4"/>
  <c r="I42" i="4"/>
  <c r="I38" i="4"/>
  <c r="I37" i="4"/>
  <c r="G284" i="4" l="1"/>
  <c r="G251" i="4"/>
  <c r="C462" i="4"/>
  <c r="C463" i="4"/>
  <c r="F16" i="2"/>
  <c r="F464" i="4"/>
  <c r="D23" i="2"/>
  <c r="D465" i="4"/>
  <c r="H23" i="2"/>
  <c r="C465" i="4"/>
  <c r="E23" i="2"/>
  <c r="E465" i="4"/>
  <c r="F12" i="2"/>
  <c r="F462" i="4"/>
  <c r="F13" i="2"/>
  <c r="F463" i="4"/>
  <c r="H16" i="2"/>
  <c r="C464" i="4"/>
  <c r="F23" i="2"/>
  <c r="F465" i="4"/>
  <c r="G32" i="8"/>
  <c r="E462" i="4"/>
  <c r="D462" i="4"/>
  <c r="F11" i="1"/>
  <c r="F13" i="8"/>
  <c r="I16" i="1"/>
  <c r="I45" i="8"/>
  <c r="G18" i="1"/>
  <c r="G17" i="8"/>
  <c r="G20" i="1"/>
  <c r="G19" i="8"/>
  <c r="G24" i="8"/>
  <c r="G28" i="1"/>
  <c r="F32" i="1"/>
  <c r="F40" i="8"/>
  <c r="D28" i="8"/>
  <c r="D33" i="1"/>
  <c r="I28" i="8"/>
  <c r="I33" i="1"/>
  <c r="G29" i="8"/>
  <c r="G35" i="1"/>
  <c r="I19" i="1"/>
  <c r="I18" i="8"/>
  <c r="F25" i="8"/>
  <c r="F29" i="1"/>
  <c r="F26" i="8"/>
  <c r="F30" i="1"/>
  <c r="G27" i="8"/>
  <c r="G31" i="1"/>
  <c r="E28" i="8"/>
  <c r="D34" i="1"/>
  <c r="I34" i="1"/>
  <c r="I46" i="8"/>
  <c r="I35" i="1"/>
  <c r="I29" i="8"/>
  <c r="D14" i="8"/>
  <c r="I12" i="1"/>
  <c r="I14" i="8"/>
  <c r="D13" i="8"/>
  <c r="D11" i="1"/>
  <c r="I11" i="1"/>
  <c r="I13" i="8"/>
  <c r="D44" i="8"/>
  <c r="D15" i="1"/>
  <c r="F16" i="1"/>
  <c r="F45" i="8"/>
  <c r="F17" i="1"/>
  <c r="F39" i="8"/>
  <c r="E18" i="1"/>
  <c r="E17" i="8"/>
  <c r="I18" i="1"/>
  <c r="I17" i="8"/>
  <c r="G19" i="1"/>
  <c r="G18" i="8"/>
  <c r="D24" i="8"/>
  <c r="D28" i="1"/>
  <c r="E24" i="8"/>
  <c r="E28" i="1"/>
  <c r="G29" i="1"/>
  <c r="G25" i="8"/>
  <c r="G26" i="8"/>
  <c r="G30" i="1"/>
  <c r="I27" i="8"/>
  <c r="I31" i="1"/>
  <c r="F28" i="8"/>
  <c r="F33" i="1"/>
  <c r="E34" i="1"/>
  <c r="E35" i="1"/>
  <c r="E29" i="8"/>
  <c r="F12" i="1"/>
  <c r="F14" i="8"/>
  <c r="F15" i="1"/>
  <c r="F44" i="8"/>
  <c r="D45" i="8"/>
  <c r="D16" i="1"/>
  <c r="E19" i="1"/>
  <c r="E18" i="8"/>
  <c r="F22" i="8"/>
  <c r="F26" i="1"/>
  <c r="G23" i="8"/>
  <c r="G27" i="1"/>
  <c r="F31" i="1"/>
  <c r="F27" i="8"/>
  <c r="G34" i="1"/>
  <c r="G46" i="8"/>
  <c r="G12" i="1"/>
  <c r="G14" i="8"/>
  <c r="G11" i="1"/>
  <c r="G13" i="8"/>
  <c r="G15" i="1"/>
  <c r="G44" i="8"/>
  <c r="G16" i="1"/>
  <c r="G45" i="8"/>
  <c r="D17" i="8"/>
  <c r="F19" i="1"/>
  <c r="F18" i="8"/>
  <c r="G22" i="8"/>
  <c r="G26" i="1"/>
  <c r="I24" i="8"/>
  <c r="I28" i="1"/>
  <c r="G40" i="8"/>
  <c r="G32" i="1"/>
  <c r="E12" i="1"/>
  <c r="E14" i="8"/>
  <c r="E11" i="1"/>
  <c r="E13" i="8"/>
  <c r="E15" i="1"/>
  <c r="E44" i="8"/>
  <c r="I15" i="1"/>
  <c r="I44" i="8"/>
  <c r="E16" i="1"/>
  <c r="E45" i="8"/>
  <c r="G17" i="1"/>
  <c r="G39" i="8"/>
  <c r="F18" i="1"/>
  <c r="F17" i="8"/>
  <c r="D18" i="8"/>
  <c r="D19" i="1"/>
  <c r="F20" i="1"/>
  <c r="F19" i="8"/>
  <c r="F23" i="8"/>
  <c r="F27" i="1"/>
  <c r="F24" i="8"/>
  <c r="F28" i="1"/>
  <c r="D27" i="8"/>
  <c r="D31" i="1"/>
  <c r="E27" i="8"/>
  <c r="E32" i="1"/>
  <c r="I32" i="1"/>
  <c r="I40" i="8"/>
  <c r="G28" i="8"/>
  <c r="G33" i="1"/>
  <c r="F46" i="8"/>
  <c r="F34" i="1"/>
  <c r="F29" i="8"/>
  <c r="F35" i="1"/>
  <c r="I26" i="8"/>
  <c r="I30" i="1"/>
  <c r="E26" i="8"/>
  <c r="E30" i="1"/>
  <c r="D26" i="8"/>
  <c r="D30" i="1"/>
  <c r="I29" i="1"/>
  <c r="I25" i="8"/>
  <c r="E25" i="8"/>
  <c r="E29" i="1"/>
  <c r="D25" i="8"/>
  <c r="D29" i="1"/>
  <c r="I23" i="8"/>
  <c r="I27" i="1"/>
  <c r="E27" i="1"/>
  <c r="E23" i="8"/>
  <c r="D23" i="8"/>
  <c r="D27" i="1"/>
  <c r="I22" i="8"/>
  <c r="I26" i="1"/>
  <c r="E26" i="1"/>
  <c r="E22" i="8"/>
  <c r="I20" i="1"/>
  <c r="I19" i="8"/>
  <c r="E20" i="1"/>
  <c r="E19" i="8"/>
  <c r="D19" i="8"/>
  <c r="D20" i="1"/>
  <c r="I14" i="1"/>
  <c r="I16" i="8"/>
  <c r="E14" i="1"/>
  <c r="E16" i="8"/>
  <c r="D16" i="8"/>
  <c r="D14" i="1"/>
  <c r="I17" i="1"/>
  <c r="I39" i="8"/>
  <c r="E17" i="1"/>
  <c r="E39" i="8"/>
  <c r="E41" i="8" s="1"/>
  <c r="D39" i="8"/>
  <c r="D17" i="1"/>
  <c r="G18" i="2"/>
  <c r="G25" i="2" s="1"/>
  <c r="G387" i="4"/>
  <c r="G374" i="4"/>
  <c r="G309" i="4"/>
  <c r="G359" i="4"/>
  <c r="G345" i="4"/>
  <c r="G147" i="4"/>
  <c r="G226" i="4"/>
  <c r="G267" i="4"/>
  <c r="G136" i="4"/>
  <c r="G206" i="4"/>
  <c r="G100" i="4"/>
  <c r="G117" i="4"/>
  <c r="G88" i="4"/>
  <c r="G27" i="4"/>
  <c r="I45" i="4"/>
  <c r="G14" i="4"/>
  <c r="G13" i="4"/>
  <c r="G12" i="4"/>
  <c r="G11" i="4"/>
  <c r="F16" i="4"/>
  <c r="G12" i="8" s="1"/>
  <c r="E16" i="4"/>
  <c r="F12" i="8" s="1"/>
  <c r="D16" i="4"/>
  <c r="E12" i="8" s="1"/>
  <c r="C16" i="4"/>
  <c r="F33" i="8" l="1"/>
  <c r="I37" i="1"/>
  <c r="E37" i="1"/>
  <c r="F37" i="1"/>
  <c r="G37" i="1"/>
  <c r="F467" i="4"/>
  <c r="G30" i="2" s="1"/>
  <c r="D33" i="8"/>
  <c r="E33" i="8"/>
  <c r="G33" i="8"/>
  <c r="G41" i="8"/>
  <c r="I47" i="8"/>
  <c r="C467" i="4"/>
  <c r="F14" i="2"/>
  <c r="H14" i="2"/>
  <c r="F47" i="8"/>
  <c r="I41" i="8"/>
  <c r="F41" i="8"/>
  <c r="G47" i="8"/>
  <c r="D47" i="8"/>
  <c r="E47" i="8"/>
  <c r="I22" i="1"/>
  <c r="H15" i="1"/>
  <c r="H16" i="1"/>
  <c r="H11" i="1"/>
  <c r="H17" i="1"/>
  <c r="H12" i="1"/>
  <c r="H19" i="1"/>
  <c r="I20" i="8"/>
  <c r="H18" i="1"/>
  <c r="H13" i="8"/>
  <c r="H14" i="8"/>
  <c r="H23" i="8"/>
  <c r="H34" i="1"/>
  <c r="F20" i="8"/>
  <c r="H31" i="1"/>
  <c r="H28" i="1"/>
  <c r="H46" i="8"/>
  <c r="H33" i="1"/>
  <c r="D12" i="8"/>
  <c r="H12" i="8" s="1"/>
  <c r="D10" i="1"/>
  <c r="D22" i="1" s="1"/>
  <c r="G20" i="8"/>
  <c r="E20" i="8"/>
  <c r="H19" i="8"/>
  <c r="H27" i="8"/>
  <c r="H18" i="8"/>
  <c r="G30" i="8"/>
  <c r="H17" i="8"/>
  <c r="F30" i="8"/>
  <c r="H45" i="8"/>
  <c r="H24" i="8"/>
  <c r="H44" i="8"/>
  <c r="H28" i="8"/>
  <c r="H26" i="8"/>
  <c r="H16" i="8"/>
  <c r="H20" i="1"/>
  <c r="I30" i="8"/>
  <c r="H25" i="8"/>
  <c r="H39" i="8"/>
  <c r="H14" i="1"/>
  <c r="H30" i="1"/>
  <c r="H29" i="1"/>
  <c r="E30" i="8"/>
  <c r="H27" i="1"/>
  <c r="F10" i="1"/>
  <c r="F22" i="1" s="1"/>
  <c r="G10" i="1"/>
  <c r="G22" i="1" s="1"/>
  <c r="E10" i="1"/>
  <c r="E22" i="1" s="1"/>
  <c r="G16" i="4"/>
  <c r="I36" i="8" l="1"/>
  <c r="G36" i="8"/>
  <c r="G49" i="8" s="1"/>
  <c r="D50" i="8"/>
  <c r="H18" i="2"/>
  <c r="H25" i="2" s="1"/>
  <c r="G39" i="1"/>
  <c r="G31" i="2" s="1"/>
  <c r="G33" i="2" s="1"/>
  <c r="G35" i="2" s="1"/>
  <c r="F18" i="2"/>
  <c r="F25" i="2" s="1"/>
  <c r="G50" i="8"/>
  <c r="H47" i="8"/>
  <c r="I39" i="1"/>
  <c r="H31" i="2" s="1"/>
  <c r="H33" i="2" s="1"/>
  <c r="H20" i="8"/>
  <c r="F39" i="1"/>
  <c r="F31" i="2" s="1"/>
  <c r="E39" i="1"/>
  <c r="H10" i="1"/>
  <c r="H22" i="1" s="1"/>
  <c r="G22" i="7"/>
  <c r="I22" i="7" s="1"/>
  <c r="E16" i="2"/>
  <c r="F32" i="8" s="1"/>
  <c r="D16" i="2"/>
  <c r="D32" i="8" s="1"/>
  <c r="C414" i="4"/>
  <c r="D414" i="4"/>
  <c r="E31" i="2" l="1"/>
  <c r="D38" i="5"/>
  <c r="I49" i="8"/>
  <c r="I51" i="8" s="1"/>
  <c r="I53" i="8" s="1"/>
  <c r="D13" i="2"/>
  <c r="D463" i="4"/>
  <c r="D467" i="4" s="1"/>
  <c r="E30" i="2" s="1"/>
  <c r="E33" i="2" s="1"/>
  <c r="H35" i="2"/>
  <c r="E13" i="2"/>
  <c r="E14" i="2" s="1"/>
  <c r="E463" i="4"/>
  <c r="E467" i="4" s="1"/>
  <c r="E32" i="8"/>
  <c r="E36" i="8" s="1"/>
  <c r="E49" i="8" s="1"/>
  <c r="F36" i="8"/>
  <c r="F49" i="8" s="1"/>
  <c r="F30" i="2" l="1"/>
  <c r="F33" i="2" s="1"/>
  <c r="F35" i="2" s="1"/>
  <c r="E18" i="2"/>
  <c r="E25" i="2" s="1"/>
  <c r="F50" i="8"/>
  <c r="F51" i="8" s="1"/>
  <c r="F53" i="8" s="1"/>
  <c r="G35" i="7"/>
  <c r="I35" i="7" s="1"/>
  <c r="D14" i="2"/>
  <c r="C387" i="4"/>
  <c r="C345" i="4"/>
  <c r="D40" i="8" s="1"/>
  <c r="D41" i="8" s="1"/>
  <c r="C226" i="4"/>
  <c r="H40" i="8" l="1"/>
  <c r="H41" i="8" s="1"/>
  <c r="D32" i="1"/>
  <c r="H32" i="1" s="1"/>
  <c r="D29" i="8"/>
  <c r="H29" i="8" s="1"/>
  <c r="D35" i="1"/>
  <c r="H35" i="1" s="1"/>
  <c r="D22" i="8"/>
  <c r="D26" i="1"/>
  <c r="E50" i="8"/>
  <c r="D18" i="2"/>
  <c r="D25" i="2" s="1"/>
  <c r="H26" i="1" l="1"/>
  <c r="H37" i="1" s="1"/>
  <c r="H39" i="1" s="1"/>
  <c r="G38" i="5" s="1"/>
  <c r="D37" i="1"/>
  <c r="D39" i="1" s="1"/>
  <c r="D31" i="2" s="1"/>
  <c r="H22" i="8"/>
  <c r="H30" i="8" s="1"/>
  <c r="D30" i="8"/>
  <c r="E51" i="8"/>
  <c r="E53" i="8" s="1"/>
  <c r="D20" i="8"/>
  <c r="D36" i="8" l="1"/>
  <c r="D49" i="8" s="1"/>
  <c r="D33" i="2"/>
  <c r="D35" i="2" s="1"/>
  <c r="D51" i="8" l="1"/>
  <c r="D53" i="8" s="1"/>
  <c r="E35" i="2" l="1"/>
</calcChain>
</file>

<file path=xl/sharedStrings.xml><?xml version="1.0" encoding="utf-8"?>
<sst xmlns="http://schemas.openxmlformats.org/spreadsheetml/2006/main" count="1257" uniqueCount="427">
  <si>
    <t>Note</t>
  </si>
  <si>
    <t>Kshs</t>
  </si>
  <si>
    <t>Tax Revenues</t>
  </si>
  <si>
    <t>Social Security Contributions</t>
  </si>
  <si>
    <t>Proceeds from Domestic and Foreign Grants</t>
  </si>
  <si>
    <t>Proceeds from Domestic Borrowings</t>
  </si>
  <si>
    <t>Proceeds from Foreign Borrowings</t>
  </si>
  <si>
    <t>Reimbursements and Refunds</t>
  </si>
  <si>
    <t>Returns of Equity Holdings</t>
  </si>
  <si>
    <t>Other Revenues</t>
  </si>
  <si>
    <t>TOTAL REVENUES</t>
  </si>
  <si>
    <t>Compensation of Employees</t>
  </si>
  <si>
    <t>Pension and other social security contributions</t>
  </si>
  <si>
    <t>Social Security Benefits</t>
  </si>
  <si>
    <t>Finance Costs, including Loan Interest</t>
  </si>
  <si>
    <t>Other Expenses</t>
  </si>
  <si>
    <t>___________________________</t>
  </si>
  <si>
    <t>FINANCIAL ASSETS</t>
  </si>
  <si>
    <t>Cash and Cash Equivalents</t>
  </si>
  <si>
    <t>Bank Balances</t>
  </si>
  <si>
    <t>Cash Balances</t>
  </si>
  <si>
    <t>TOTAL FINANCIAL ASSETS</t>
  </si>
  <si>
    <t>LESS: FINANCIAL LIABILITIES</t>
  </si>
  <si>
    <t>Revenue/Expense Item</t>
  </si>
  <si>
    <t>Budget Utilisation Difference</t>
  </si>
  <si>
    <t>% of Utilisation Difference to Final Budget</t>
  </si>
  <si>
    <t>a</t>
  </si>
  <si>
    <t>b</t>
  </si>
  <si>
    <t>d</t>
  </si>
  <si>
    <t>NOTES TO THE FINANCIAL STATEMENTS</t>
  </si>
  <si>
    <t>Bank accounts</t>
  </si>
  <si>
    <t>Cash in hand</t>
  </si>
  <si>
    <t>TAX REVENUES</t>
  </si>
  <si>
    <t>Taxes on Property</t>
  </si>
  <si>
    <t>Taxes on Goods and Services</t>
  </si>
  <si>
    <t>Taxes on International Trade and Transactions</t>
  </si>
  <si>
    <t>Other Taxes (not elsewhere classified)</t>
  </si>
  <si>
    <t>SOCIAL SECURITY CONTRIBUTIONS</t>
  </si>
  <si>
    <t>Receipts for Health Insurance Contribution</t>
  </si>
  <si>
    <t>Receipts to NHIF for Health Insurance Contributions</t>
  </si>
  <si>
    <t>Receipts from Govt Employees to Social &amp; Welfare Schemes in Govt</t>
  </si>
  <si>
    <t>PROCEEDS FROM DOMESTIC AND FOREIGN GRANTS</t>
  </si>
  <si>
    <t>PROCEEDS FROM DOMESTIC BORROWINGS</t>
  </si>
  <si>
    <t>Borrowing within General Government</t>
  </si>
  <si>
    <t>Borrowing from Monetary Authorities (Central Bank)</t>
  </si>
  <si>
    <t>Other Domestic Depository Corporations (Commercial Banks)</t>
  </si>
  <si>
    <t>Borrowing from Other Domestic Financial Institutions</t>
  </si>
  <si>
    <t>Borrowing from Other Domestic Creditors</t>
  </si>
  <si>
    <t>[Provide short appropriate explanations as necessary]</t>
  </si>
  <si>
    <t>PROCEEDS FROM FOREIGN BORROWINGS</t>
  </si>
  <si>
    <t>Foreign Borrowing – Draw-downs Through Exchequer</t>
  </si>
  <si>
    <t>Foreign Borrowing - Direct Payments</t>
  </si>
  <si>
    <t>Foreign Currency and Foreign Deposits</t>
  </si>
  <si>
    <t>PROCEEDS FROM SALE OF NON-FINANCIAL ASSETS</t>
  </si>
  <si>
    <t>Receipts from the Sale of Buildings</t>
  </si>
  <si>
    <t>Receipts from the Sale of Vehicles and Transport Equipment</t>
  </si>
  <si>
    <t>Receipts from the Sale Plant Machinery and Equipment</t>
  </si>
  <si>
    <t>Receipts from Sale of Certified Seeds and Breeding Stock</t>
  </si>
  <si>
    <t>Receipts from the Sale of Strategic Reserves Stocks</t>
  </si>
  <si>
    <t>Receipts from the Sale of Inventories, Stocks and Commodities</t>
  </si>
  <si>
    <t>Disposal and Sales of Non-Produced Assets</t>
  </si>
  <si>
    <t>REIMBURSEMENTS AND REFUNDS</t>
  </si>
  <si>
    <t>Refund from World Food Programme (WFP)</t>
  </si>
  <si>
    <t>Reimbursement of Audit Fees</t>
  </si>
  <si>
    <t>Reimbursement on Messing Charges (UNICEF)</t>
  </si>
  <si>
    <t>Reimbursement from World Bank – ECD</t>
  </si>
  <si>
    <t>Reimbursement from Individuals and Private Organisations</t>
  </si>
  <si>
    <t>Reimbursement from Local Government Authorities</t>
  </si>
  <si>
    <t>Reimbursement from Statutory Organisations</t>
  </si>
  <si>
    <t>Reimbursement within Central Government</t>
  </si>
  <si>
    <t>Reimbursement Using Bonds</t>
  </si>
  <si>
    <t>RETURNS OF EQUITY HOLDINGS</t>
  </si>
  <si>
    <t>Returns of Equity Holdings in Domestic Organisations</t>
  </si>
  <si>
    <t>Returns of Equity Holdings in International Organisations</t>
  </si>
  <si>
    <t>OTHER REVENUES</t>
  </si>
  <si>
    <t>Interest Received</t>
  </si>
  <si>
    <t>Profits and Dividends</t>
  </si>
  <si>
    <t>Rents</t>
  </si>
  <si>
    <t>Other Property Income</t>
  </si>
  <si>
    <t>Sales of Market Establishments</t>
  </si>
  <si>
    <t>Receipts from Administrative Fees and Charges</t>
  </si>
  <si>
    <t>Receipts from Administrative Fees and Charges - Collected as AIA</t>
  </si>
  <si>
    <t>Receipts from Incidental Sales by Non-Market Establishments</t>
  </si>
  <si>
    <t>Receipts from Sales by Non-Market Establishments</t>
  </si>
  <si>
    <t>Receipts from Sale of Incidental Goods</t>
  </si>
  <si>
    <t>Fines Penalties and Forfeitures</t>
  </si>
  <si>
    <t>Receipts from Voluntary transfers other than grants</t>
  </si>
  <si>
    <t>Other Receipts Not Classified Elsewhere</t>
  </si>
  <si>
    <t>COMPENSATION OF EMPLOYEES</t>
  </si>
  <si>
    <t>Basic salaries of permanent employees</t>
  </si>
  <si>
    <t>Basic wages of temporary employees</t>
  </si>
  <si>
    <t>Personal allowances paid as part of salary</t>
  </si>
  <si>
    <t>Personal allowances paid as reimbursements</t>
  </si>
  <si>
    <t>Personal allowances provided in kind</t>
  </si>
  <si>
    <t>Other personnel payments</t>
  </si>
  <si>
    <t>Compulsory national social security schemes</t>
  </si>
  <si>
    <t>Compulsory national health insurance schemes</t>
  </si>
  <si>
    <t>Social benefit schemes outside government</t>
  </si>
  <si>
    <t>Utilities, supplies and services</t>
  </si>
  <si>
    <t>Communication, supplies and services</t>
  </si>
  <si>
    <t>Domestic travel and subsistence</t>
  </si>
  <si>
    <t>Foreign travel and subsistence</t>
  </si>
  <si>
    <t>Printing, advertising and information supplies &amp; services</t>
  </si>
  <si>
    <t>Rentals of produced assets</t>
  </si>
  <si>
    <t>Training expenses</t>
  </si>
  <si>
    <t>Hospitality supplies and services</t>
  </si>
  <si>
    <t>Insurance costs</t>
  </si>
  <si>
    <t>Specialised materials and services</t>
  </si>
  <si>
    <t>Office and general supplies and services</t>
  </si>
  <si>
    <t>Other operating expenses</t>
  </si>
  <si>
    <t>Routine maintenance – vehicles and other transport equipment</t>
  </si>
  <si>
    <t>Routine maintenance – other assets</t>
  </si>
  <si>
    <t>Scholarships and other educational benefits</t>
  </si>
  <si>
    <t>Emergency relief and refugee assistance</t>
  </si>
  <si>
    <t>Subsidies to small businesses, cooperatives, and self employed</t>
  </si>
  <si>
    <t>SOCIAL SECURITY BENEFITS</t>
  </si>
  <si>
    <t>Government pension and retirement benefits</t>
  </si>
  <si>
    <t>Social security benefits in cash and in kind</t>
  </si>
  <si>
    <t>Employer Social Benefits in cash and in kind</t>
  </si>
  <si>
    <t>Purchase of Buildings</t>
  </si>
  <si>
    <t>Construction of Buildings</t>
  </si>
  <si>
    <t>Refurbishment of Buildings</t>
  </si>
  <si>
    <t>Construction of Roads</t>
  </si>
  <si>
    <t>Construction and Civil Works</t>
  </si>
  <si>
    <t>Overhaul and Refurbishment of Construction and Civil Works</t>
  </si>
  <si>
    <t>Purchase of Vehicles and Other Transport Equipment</t>
  </si>
  <si>
    <t>Overhaul of Vehicles and Other Transport Equipment</t>
  </si>
  <si>
    <t>Purchase of Household Furniture and Institutional Equipment</t>
  </si>
  <si>
    <t>Purchase of Office Furniture and General Equipment</t>
  </si>
  <si>
    <t>Purchase of Specialised Plant, Equipment and Machinery</t>
  </si>
  <si>
    <t>Rehabilitation and Renovation of Plant, Machinery and Equip.</t>
  </si>
  <si>
    <t>Purchase of Certified Seeds, Breeding Stock and Live Animals</t>
  </si>
  <si>
    <t>Research, Studies, Project Preparation, Design &amp; Supervision</t>
  </si>
  <si>
    <t>Rehabilitation of Civil Works</t>
  </si>
  <si>
    <t>Acquisition of Land</t>
  </si>
  <si>
    <t>FINANCE COSTS, INCLUDING LOAN INTEREST</t>
  </si>
  <si>
    <t>Interest Payments on Foreign Borrowings</t>
  </si>
  <si>
    <t>Interest Payments on Guaranteed Debt Taken over by Govt</t>
  </si>
  <si>
    <t>Interest on Domestic Borrowings (Non-Govt)</t>
  </si>
  <si>
    <t>Interest on Borrowings from Other Government Units</t>
  </si>
  <si>
    <t>Domestic Public Non-Financial Enterprises</t>
  </si>
  <si>
    <t>Domestic Public Financial Institutions</t>
  </si>
  <si>
    <t>Foreign financial Institutions operating Abroad</t>
  </si>
  <si>
    <t>Other Foreign Enterprises</t>
  </si>
  <si>
    <t>Foreign Payables - From Previous Years</t>
  </si>
  <si>
    <t>OTHER EXPENSES</t>
  </si>
  <si>
    <t>Budget Reserves</t>
  </si>
  <si>
    <t>Civil Contingency Reserves</t>
  </si>
  <si>
    <t>Bank Accounts</t>
  </si>
  <si>
    <t>Name of Officer or Institution</t>
  </si>
  <si>
    <t>Amount Taken</t>
  </si>
  <si>
    <t>Grand Total</t>
  </si>
  <si>
    <t>SUBSIDIES</t>
  </si>
  <si>
    <t>Proceeds from Sale of Assets</t>
  </si>
  <si>
    <t>Use of goods and services</t>
  </si>
  <si>
    <t>Subsidies</t>
  </si>
  <si>
    <t>Other grants and transfers</t>
  </si>
  <si>
    <t>Acquisition of Assets</t>
  </si>
  <si>
    <t>Repayment of principal on Domestic and Foreign borrowing</t>
  </si>
  <si>
    <t>Transfers from Other Government Entities</t>
  </si>
  <si>
    <t xml:space="preserve">SURPLUS/DEFICIT </t>
  </si>
  <si>
    <t xml:space="preserve">Transfers from National Treasury </t>
  </si>
  <si>
    <t>Description and reference of the transfer</t>
  </si>
  <si>
    <t>Total</t>
  </si>
  <si>
    <t>Description</t>
  </si>
  <si>
    <t>(insert name of budget agency)</t>
  </si>
  <si>
    <t>TRANSFERS FROM OTHER GOVERNMENT ENTITIES</t>
  </si>
  <si>
    <t>Name of Donor</t>
  </si>
  <si>
    <t>Date received</t>
  </si>
  <si>
    <t>Amount in foreign currency</t>
  </si>
  <si>
    <t>Grants Received from Bilateral Donors (Foreign Governments)</t>
  </si>
  <si>
    <t>Grants Received from Multilateral Donors (International Organisations)</t>
  </si>
  <si>
    <t>Transfers to Other Government Units</t>
  </si>
  <si>
    <t>USE OF GOODS AND SERVICES</t>
  </si>
  <si>
    <t xml:space="preserve">Subsidies to Public Corporations  </t>
  </si>
  <si>
    <t>(insert name)</t>
  </si>
  <si>
    <t xml:space="preserve">Subsidies to Private Enterprises  </t>
  </si>
  <si>
    <t xml:space="preserve">TOTAL </t>
  </si>
  <si>
    <t>TRANSFER TO OTHER GOVERNMENT ENTITIES</t>
  </si>
  <si>
    <t>Transfers to Counties</t>
  </si>
  <si>
    <t>Transfers from Counties</t>
  </si>
  <si>
    <t>OTHER GRANTS AND OTHER PAYMENTS</t>
  </si>
  <si>
    <t>REPAYMENT OF PRINCIPAL ON DOMESTIC LENDING AND ON-LENDING</t>
  </si>
  <si>
    <t>Repayments on Borrowings from Domestic</t>
  </si>
  <si>
    <t>Principal Repayments on Guaranteed Debt Taken over by Government</t>
  </si>
  <si>
    <t>Repayments on Borrowings from Other Domestic Creditors</t>
  </si>
  <si>
    <t>Repayment of Principal from Foreign Lending &amp; On – Lending</t>
  </si>
  <si>
    <t>ACQUISITION OF ASSETS</t>
  </si>
  <si>
    <t>Acquisition of Intangible Assets</t>
  </si>
  <si>
    <t>Acquisition of Strategic Stocks and commodities</t>
  </si>
  <si>
    <t>Financial Assets</t>
  </si>
  <si>
    <t>Non Financial Assets</t>
  </si>
  <si>
    <t xml:space="preserve">REPRESENTED BY </t>
  </si>
  <si>
    <t>Fund balance b/fwd</t>
  </si>
  <si>
    <t>Surplus/Defict for the year</t>
  </si>
  <si>
    <t>Outstanding Imprests</t>
  </si>
  <si>
    <t>Name of Bank, Account No. &amp; currency</t>
  </si>
  <si>
    <t>[List all bank account held by the entity]</t>
  </si>
  <si>
    <t xml:space="preserve">BALANCES BROUGHT FORWARD </t>
  </si>
  <si>
    <t>Prior year adjustments</t>
  </si>
  <si>
    <t>[Provide cash count certificates for each]</t>
  </si>
  <si>
    <t xml:space="preserve">Total </t>
  </si>
  <si>
    <t xml:space="preserve">See attached list </t>
  </si>
  <si>
    <t xml:space="preserve">Domestic Accounts </t>
  </si>
  <si>
    <t>CASH FLOW FROM OPERATING ACTIVITIES</t>
  </si>
  <si>
    <t>Receipts for operating income</t>
  </si>
  <si>
    <t>Payments for operating expenses</t>
  </si>
  <si>
    <t> Adjusted for:</t>
  </si>
  <si>
    <t>Changes in receivables</t>
  </si>
  <si>
    <t>Changes in payables</t>
  </si>
  <si>
    <t>Adjustments during the year</t>
  </si>
  <si>
    <t>Net cashflow from operating activities</t>
  </si>
  <si>
    <t>CASHFLOW FROM INVESTING ACTIVITIES</t>
  </si>
  <si>
    <t>Net cash flows from Investing Activities</t>
  </si>
  <si>
    <t>CASHFLOW FROM BORROWING ACTIVITIES</t>
  </si>
  <si>
    <t>Net cash flow from financing activities</t>
  </si>
  <si>
    <t>NET INCREASE IN CASH AND CASH EQUIVALENT</t>
  </si>
  <si>
    <t>Cash and cash equivalent at BEGINNING of the year</t>
  </si>
  <si>
    <t>Cash and cash equivalent at END of the year</t>
  </si>
  <si>
    <t xml:space="preserve">Control </t>
  </si>
  <si>
    <t>EXCHEQUER RELEASES</t>
  </si>
  <si>
    <t>RECEIPTS</t>
  </si>
  <si>
    <t>PAYMENTS</t>
  </si>
  <si>
    <t>TOTAL PAYMENTS</t>
  </si>
  <si>
    <t>Total Receipts</t>
  </si>
  <si>
    <t>Fuel Oil and Lubricants</t>
  </si>
  <si>
    <t>Purchase of ICT Equipment</t>
  </si>
  <si>
    <t>Accounts Receivables - Outstanding Imprest and Clearence Accounts</t>
  </si>
  <si>
    <t>Accounts Payables - Deposits</t>
  </si>
  <si>
    <t>Total Cash And Cash Equivalents</t>
  </si>
  <si>
    <t>22A</t>
  </si>
  <si>
    <t>22B</t>
  </si>
  <si>
    <t>Deposits</t>
  </si>
  <si>
    <t>TOTAL</t>
  </si>
  <si>
    <t>Accounts Payables</t>
  </si>
  <si>
    <t>Business Permits</t>
  </si>
  <si>
    <t>Cesses</t>
  </si>
  <si>
    <t>Poll Rates</t>
  </si>
  <si>
    <t>Plot Rents</t>
  </si>
  <si>
    <t>Other Local Levies</t>
  </si>
  <si>
    <t>Administrative Services Fees</t>
  </si>
  <si>
    <t>Various Fees</t>
  </si>
  <si>
    <t>Council'S Natural Resources Exploitation</t>
  </si>
  <si>
    <t>Sales Of Council Assets</t>
  </si>
  <si>
    <t>Lease / Rental Of Council'S Infrastructure Assets</t>
  </si>
  <si>
    <t>Other Miscellaneous Revenues</t>
  </si>
  <si>
    <t>Insurance Claims Recovery</t>
  </si>
  <si>
    <t>Medium Term Loans (1-3 Yr Repayment)</t>
  </si>
  <si>
    <t>Long Term Loans (Over 3 Yr Rpayment)</t>
  </si>
  <si>
    <t>Transfers From Reserve Funds</t>
  </si>
  <si>
    <t>Donations</t>
  </si>
  <si>
    <t>Fund Raising Events</t>
  </si>
  <si>
    <t>Other Revenues From Financial Assets Loan</t>
  </si>
  <si>
    <t>Market/Trade Centre Fee</t>
  </si>
  <si>
    <t>Vehicle Parking Fees</t>
  </si>
  <si>
    <t>Housing</t>
  </si>
  <si>
    <t>Social Premises Use Charges</t>
  </si>
  <si>
    <t>School Fees</t>
  </si>
  <si>
    <t>Other Education-Related Fees</t>
  </si>
  <si>
    <t>Other Education Revenues</t>
  </si>
  <si>
    <t>Public Health Services</t>
  </si>
  <si>
    <t>Public Health Facilities Operations</t>
  </si>
  <si>
    <t>Environment &amp; Conservancy Administration</t>
  </si>
  <si>
    <t>Slaughter Houses Administration</t>
  </si>
  <si>
    <t>Water Supply Administration</t>
  </si>
  <si>
    <t>Sewerage Administration</t>
  </si>
  <si>
    <t>Other Health &amp; Sanitation Revenues</t>
  </si>
  <si>
    <t>Technical Services Fees</t>
  </si>
  <si>
    <t>External Services Fees</t>
  </si>
  <si>
    <t>System Required Revenue A/cs</t>
  </si>
  <si>
    <t>NET  FINANCIAL ASSETS</t>
  </si>
  <si>
    <t xml:space="preserve"> Kshs </t>
  </si>
  <si>
    <t>Cash in Hand – Held in domestic currency</t>
  </si>
  <si>
    <t>xxx</t>
  </si>
  <si>
    <t>Cash in Hand – Held in foreign currency</t>
  </si>
  <si>
    <t>Cash in hand should also be analysed as follows:</t>
  </si>
  <si>
    <t>Government Imprests</t>
  </si>
  <si>
    <t>Clearance accounts</t>
  </si>
  <si>
    <t>Date Imprest Taken</t>
  </si>
  <si>
    <t xml:space="preserve"> Amount Surrendered </t>
  </si>
  <si>
    <t> Kshs</t>
  </si>
  <si>
    <t>Kshs </t>
  </si>
  <si>
    <t>[Include a breakdown of the outstanding imprest below or as an annex to the notes if the list is longer than 1 page.]</t>
  </si>
  <si>
    <t>Payables - Deposits</t>
  </si>
  <si>
    <t xml:space="preserve">Receivables  - Outstanding Imprests </t>
  </si>
  <si>
    <t>Indicate whether recurrent, Development, deposit, revenue, CRF e.t.c</t>
  </si>
  <si>
    <t>MINISTRY OF XYZ</t>
  </si>
  <si>
    <t> RECEIPTS</t>
  </si>
  <si>
    <t>Tax Receipts</t>
  </si>
  <si>
    <t xml:space="preserve">Exchequer releases </t>
  </si>
  <si>
    <t>Other Receipts</t>
  </si>
  <si>
    <t>Other Payments</t>
  </si>
  <si>
    <t>The accounting policies and explanatory notes to these financial statements form an integral part of the financial statements. The entity financial statements were approved on ___________ 2016 and signed by:</t>
  </si>
  <si>
    <t>Quarter 1</t>
  </si>
  <si>
    <t>Quarter 2</t>
  </si>
  <si>
    <t xml:space="preserve">KShs </t>
  </si>
  <si>
    <t>KShs</t>
  </si>
  <si>
    <t>30.9.2015</t>
  </si>
  <si>
    <t>31.12.2015</t>
  </si>
  <si>
    <t xml:space="preserve">STATEMENT OF FINANCIAL POSITION </t>
  </si>
  <si>
    <t>Quarter 3</t>
  </si>
  <si>
    <t>31.3.2016</t>
  </si>
  <si>
    <t>30.6.2016</t>
  </si>
  <si>
    <t> Total Exchequer Releases for quarter 1</t>
  </si>
  <si>
    <t> Total Exchequer Releases for quarter 2</t>
  </si>
  <si>
    <t> Total Exchequer Releases for quarter 3</t>
  </si>
  <si>
    <t>Total Exchequer Releases for quarter 4</t>
  </si>
  <si>
    <t>Quarter 4</t>
  </si>
  <si>
    <t>[These are funds received from another budget agency. The funds are recognized when they are received]</t>
  </si>
  <si>
    <t xml:space="preserve">December 31st </t>
  </si>
  <si>
    <t>Amount in bank account currency</t>
  </si>
  <si>
    <t>June 30th</t>
  </si>
  <si>
    <t>Balance as at Decenber 31st 2015</t>
  </si>
  <si>
    <t>Balance as at June 30th 2015</t>
  </si>
  <si>
    <t>Transfer from Ministry of Devolution and Planning</t>
  </si>
  <si>
    <t>Transfer from Ministry of Agri, Liv and Fisher AIE No.A715114</t>
  </si>
  <si>
    <t>Transfer from Ministry of Health AIE No. A722524</t>
  </si>
  <si>
    <t>Transfer from Provincial Admin OOP Hqs AIE No. A69116</t>
  </si>
  <si>
    <t xml:space="preserve">Transfers to Central government entities (SCOA Codes 2630100, 2630200, 2640400, 2640500, 2649900, 2820100, 2820200, 2820300) </t>
  </si>
  <si>
    <t>Other Current transfers, grants</t>
  </si>
  <si>
    <t>Other capital grants and transfers</t>
  </si>
  <si>
    <t>Other expenses, Utilization of A-I-Es</t>
  </si>
  <si>
    <t>Central Bank of Kenya, 1000181354 , Recurrent Kes- The Presidency</t>
  </si>
  <si>
    <t>Central Bank of Kenya, 1000181583, Development Kes – The Presidency</t>
  </si>
  <si>
    <t>Central Bank of Kenya, 1000181947, Deposits Kes – The Presidency</t>
  </si>
  <si>
    <t>State House Cash Office - Recurrent</t>
  </si>
  <si>
    <t>State House Cash Office - Deposit</t>
  </si>
  <si>
    <t>State House</t>
  </si>
  <si>
    <t>Cabinet Office</t>
  </si>
  <si>
    <t>NET FINANCIAL POSITION</t>
  </si>
  <si>
    <t>Recurrent</t>
  </si>
  <si>
    <t>Development</t>
  </si>
  <si>
    <t xml:space="preserve">Transfers from Central government entities : </t>
  </si>
  <si>
    <t>ADB/ADF</t>
  </si>
  <si>
    <t>UNDP</t>
  </si>
  <si>
    <t>UNFPA</t>
  </si>
  <si>
    <t>UNICEF</t>
  </si>
  <si>
    <t>Kenya National Commission for UNESCO</t>
  </si>
  <si>
    <t>Kenya Meat Commission</t>
  </si>
  <si>
    <t>Ministry of Tourism</t>
  </si>
  <si>
    <t>Meru County</t>
  </si>
  <si>
    <t>The accounting policies and explanatory notes to these financial statements form an integral part of the financial statements. The financial statements were approved on ______________ 2016 and signed by:</t>
  </si>
  <si>
    <t>Principal Secretary</t>
  </si>
  <si>
    <t>Principal Accounts Controller</t>
  </si>
  <si>
    <t>26. OTHER IMPORTANT DISCLOSURES</t>
  </si>
  <si>
    <t>26.1: PENDING ACCOUNTS PAYABLE (See Annex 1 for detailed listing)</t>
  </si>
  <si>
    <t xml:space="preserve">Actual Audited </t>
  </si>
  <si>
    <t>31.03.2016</t>
  </si>
  <si>
    <t>Prior Year 30.6.2015</t>
  </si>
  <si>
    <t>Construction of buildings</t>
  </si>
  <si>
    <t>Construction of civil works</t>
  </si>
  <si>
    <t>Supply of goods</t>
  </si>
  <si>
    <t>Supply of services</t>
  </si>
  <si>
    <t>26.2: PENDING STAFF PAYABLES (See Annex 2 for detailed listing)</t>
  </si>
  <si>
    <t>Senior management</t>
  </si>
  <si>
    <t>Middle management</t>
  </si>
  <si>
    <t>Unionisable employees</t>
  </si>
  <si>
    <t>26.3:  OTHER PENDING PAYABLES (See Annex 3 for detailed listing)</t>
  </si>
  <si>
    <t>Amounts due to National Government entities</t>
  </si>
  <si>
    <t>Amounts due to County Government entities</t>
  </si>
  <si>
    <t>Amounts due to third parties</t>
  </si>
  <si>
    <t>Supplier of Goods or Services</t>
  </si>
  <si>
    <t>Original Amount</t>
  </si>
  <si>
    <t>Date Contracted</t>
  </si>
  <si>
    <t>Amount Paid To-Date</t>
  </si>
  <si>
    <t>Outstanding Balance</t>
  </si>
  <si>
    <t>Comments</t>
  </si>
  <si>
    <t>A</t>
  </si>
  <si>
    <t>Sub-Total</t>
  </si>
  <si>
    <t>ANNEX 1 - ANALYSIS OF PENDING ACCOUNTS PAYABLE</t>
  </si>
  <si>
    <t>Month Date, 20XX</t>
  </si>
  <si>
    <t xml:space="preserve">Actual </t>
  </si>
  <si>
    <t xml:space="preserve">audited </t>
  </si>
  <si>
    <t>prior year</t>
  </si>
  <si>
    <t>B</t>
  </si>
  <si>
    <t>C</t>
  </si>
  <si>
    <t>D=A-C</t>
  </si>
  <si>
    <t>Name of Staff</t>
  </si>
  <si>
    <t>Job Group</t>
  </si>
  <si>
    <t>Date Payable Contracted</t>
  </si>
  <si>
    <t>Senior Management</t>
  </si>
  <si>
    <t>Middle Management</t>
  </si>
  <si>
    <t>Unionisable Employees</t>
  </si>
  <si>
    <t>ANNEX 2 - ANALYSIS OF PENDING STAFF PAYABLES</t>
  </si>
  <si>
    <t>Name</t>
  </si>
  <si>
    <t>Brief Transaction Description</t>
  </si>
  <si>
    <t>Amounts due to National Govt Entities</t>
  </si>
  <si>
    <t>Amounts due to County Govt Entities</t>
  </si>
  <si>
    <t>Amounts due to Third Parties</t>
  </si>
  <si>
    <t xml:space="preserve">Actual  audited </t>
  </si>
  <si>
    <t xml:space="preserve">Actual audited </t>
  </si>
  <si>
    <t>ANNEX 3 - ANALYSIS OF OTHER PENDING PAYABLES</t>
  </si>
  <si>
    <t>ANNEX 4 – SUMMARY OF FIXED ASSET REGISTER</t>
  </si>
  <si>
    <t>Asset class</t>
  </si>
  <si>
    <t xml:space="preserve">Historical Cost </t>
  </si>
  <si>
    <t>(Kshs)</t>
  </si>
  <si>
    <t xml:space="preserve">Period Ended </t>
  </si>
  <si>
    <t>Land</t>
  </si>
  <si>
    <t>Buildings and structures</t>
  </si>
  <si>
    <t>Transport equipment</t>
  </si>
  <si>
    <t>Office equipment, furniture and fittings</t>
  </si>
  <si>
    <t>ICT Equipment, Software and Other ICT Assets</t>
  </si>
  <si>
    <t>Other Machinery and Equipment</t>
  </si>
  <si>
    <t>Heritage and cultural assets</t>
  </si>
  <si>
    <t>Intangible assets</t>
  </si>
  <si>
    <t>Prior Year</t>
  </si>
  <si>
    <r>
      <t>Others (</t>
    </r>
    <r>
      <rPr>
        <b/>
        <i/>
        <sz val="12"/>
        <color theme="1"/>
        <rFont val="Times New Roman"/>
        <family val="1"/>
      </rPr>
      <t>specify</t>
    </r>
    <r>
      <rPr>
        <b/>
        <sz val="12"/>
        <color theme="1"/>
        <rFont val="Times New Roman"/>
        <family val="1"/>
      </rPr>
      <t>)</t>
    </r>
  </si>
  <si>
    <r>
      <t>Month Date</t>
    </r>
    <r>
      <rPr>
        <b/>
        <i/>
        <sz val="12"/>
        <color rgb="FF000000"/>
        <rFont val="Times New Roman"/>
        <family val="1"/>
      </rPr>
      <t>, 20</t>
    </r>
    <r>
      <rPr>
        <i/>
        <sz val="12"/>
        <color rgb="FF000000"/>
        <rFont val="Times New Roman"/>
        <family val="1"/>
      </rPr>
      <t>XX</t>
    </r>
  </si>
  <si>
    <r>
      <t>Others (</t>
    </r>
    <r>
      <rPr>
        <i/>
        <sz val="12"/>
        <color rgb="FF000000"/>
        <rFont val="Times New Roman"/>
        <family val="1"/>
      </rPr>
      <t>specify</t>
    </r>
    <r>
      <rPr>
        <sz val="12"/>
        <color rgb="FF000000"/>
        <rFont val="Times New Roman"/>
        <family val="1"/>
      </rPr>
      <t>)</t>
    </r>
  </si>
  <si>
    <t>December  31st</t>
  </si>
  <si>
    <t>Budget</t>
  </si>
  <si>
    <t>Actual</t>
  </si>
  <si>
    <t>c=a-b</t>
  </si>
  <si>
    <t>Budget cumulative to date</t>
  </si>
  <si>
    <t>Actual cumulative to date</t>
  </si>
  <si>
    <t>e</t>
  </si>
  <si>
    <t>f=e-d</t>
  </si>
  <si>
    <t>g=e/d %</t>
  </si>
  <si>
    <t>SUMMARY STATEMENT OF APPROPRIATION: DEVELOPMENT FOR THE PERIOD ENDED DECEMBER 31, 2015</t>
  </si>
  <si>
    <t>SUMMARY STATEMENT OF APPROPRIATION: RECURRENT FOR THE PERIOD ENDED DECEMBER 31, 2015</t>
  </si>
  <si>
    <t>SUMMARY STATEMENT OF APPROPRIATION: RECURRENT AND DEVELOPMENT  FOR THE PERIOD ENDED DECEMBER 31, 2015</t>
  </si>
  <si>
    <t>Control</t>
  </si>
  <si>
    <t>STATEMENT OF RECEIPTS AND PAYMENTS FOR THE PERIOD ENDED DECEMBER 31ST, 2015</t>
  </si>
  <si>
    <t>MINISTRY XYZ</t>
  </si>
  <si>
    <t xml:space="preserve">STATEMENT OF FINANCIAL ASSETS AND LIABILITIES AS AT DECEMBER 31ST, 2015 </t>
  </si>
  <si>
    <t xml:space="preserve">STATEMENT OF CASHFLOW FOR THE PERIOD DECEMBER 31ST, 2015 </t>
  </si>
  <si>
    <t xml:space="preserve">June 30th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</si>
</sst>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.00_);_(* \(#,##0.00\);_(* &quot;-&quot;??_);_(@_)"/>
    <numFmt numFmtId="167" formatCode="_ * #,##0.00_ ;_ * \-#,##0.00_ ;_ * &quot;-&quot;??_ ;_ @_ "/>
    <numFmt numFmtId="168" formatCode="0_ ;\-0\ 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2"/>
      <color rgb="FF231F20"/>
      <name val="Times New Roman"/>
      <family val="1"/>
    </font>
    <font>
      <b/>
      <sz val="12"/>
      <color rgb="FF231F20"/>
      <name val="Times New Roman"/>
      <family val="1"/>
    </font>
    <font>
      <sz val="12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/>
    <xf numFmtId="0" fontId="16" fillId="0" borderId="0">
      <alignment vertical="top"/>
    </xf>
    <xf numFmtId="0" fontId="17" fillId="0" borderId="0"/>
    <xf numFmtId="0" fontId="15" fillId="0" borderId="0"/>
    <xf numFmtId="9" fontId="15" fillId="0" borderId="0" applyFont="0" applyFill="0" applyBorder="0" applyAlignment="0" applyProtection="0"/>
  </cellStyleXfs>
  <cellXfs count="3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 applyAlignment="1"/>
    <xf numFmtId="0" fontId="1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43" fontId="1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1" applyNumberFormat="1" applyFont="1"/>
    <xf numFmtId="0" fontId="4" fillId="0" borderId="0" xfId="0" applyFont="1" applyFill="1" applyAlignment="1"/>
    <xf numFmtId="0" fontId="4" fillId="0" borderId="0" xfId="0" applyFont="1" applyFill="1"/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 wrapText="1"/>
    </xf>
    <xf numFmtId="43" fontId="4" fillId="0" borderId="0" xfId="1" applyNumberFormat="1" applyFon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/>
    </xf>
    <xf numFmtId="164" fontId="4" fillId="0" borderId="3" xfId="1" applyNumberFormat="1" applyFont="1" applyBorder="1"/>
    <xf numFmtId="164" fontId="1" fillId="0" borderId="0" xfId="1" applyNumberFormat="1" applyFont="1" applyFill="1"/>
    <xf numFmtId="164" fontId="1" fillId="0" borderId="0" xfId="1" applyNumberFormat="1" applyFont="1" applyBorder="1"/>
    <xf numFmtId="43" fontId="1" fillId="0" borderId="0" xfId="1" applyNumberFormat="1" applyFont="1" applyBorder="1" applyAlignment="1">
      <alignment horizontal="center"/>
    </xf>
    <xf numFmtId="43" fontId="4" fillId="0" borderId="0" xfId="1" applyNumberFormat="1" applyFont="1" applyBorder="1" applyAlignment="1">
      <alignment horizontal="center"/>
    </xf>
    <xf numFmtId="164" fontId="4" fillId="0" borderId="0" xfId="1" applyNumberFormat="1" applyFont="1" applyBorder="1"/>
    <xf numFmtId="164" fontId="1" fillId="0" borderId="0" xfId="1" applyNumberFormat="1" applyFont="1" applyAlignment="1">
      <alignment horizontal="center"/>
    </xf>
    <xf numFmtId="164" fontId="4" fillId="0" borderId="17" xfId="1" applyNumberFormat="1" applyFont="1" applyBorder="1" applyAlignment="1">
      <alignment horizontal="center"/>
    </xf>
    <xf numFmtId="164" fontId="4" fillId="0" borderId="17" xfId="1" applyNumberFormat="1" applyFont="1" applyFill="1" applyBorder="1"/>
    <xf numFmtId="164" fontId="4" fillId="0" borderId="17" xfId="1" applyNumberFormat="1" applyFont="1" applyBorder="1"/>
    <xf numFmtId="164" fontId="4" fillId="0" borderId="0" xfId="1" applyNumberFormat="1" applyFont="1" applyFill="1"/>
    <xf numFmtId="164" fontId="4" fillId="0" borderId="0" xfId="1" applyNumberFormat="1" applyFont="1"/>
    <xf numFmtId="0" fontId="5" fillId="0" borderId="0" xfId="0" applyFont="1"/>
    <xf numFmtId="164" fontId="5" fillId="0" borderId="0" xfId="1" applyNumberFormat="1" applyFont="1"/>
    <xf numFmtId="43" fontId="1" fillId="0" borderId="0" xfId="1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Alignment="1">
      <alignment vertical="center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vertical="center" wrapText="1"/>
    </xf>
    <xf numFmtId="0" fontId="1" fillId="0" borderId="0" xfId="0" applyFont="1" applyFill="1"/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164" fontId="1" fillId="0" borderId="10" xfId="1" applyNumberFormat="1" applyFont="1" applyBorder="1"/>
    <xf numFmtId="0" fontId="1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horizontal="right" vertical="center"/>
    </xf>
    <xf numFmtId="164" fontId="1" fillId="0" borderId="0" xfId="1" applyNumberFormat="1" applyFont="1" applyAlignment="1">
      <alignment horizontal="left" indent="5"/>
    </xf>
    <xf numFmtId="164" fontId="1" fillId="0" borderId="0" xfId="0" applyNumberFormat="1" applyFont="1"/>
    <xf numFmtId="164" fontId="4" fillId="0" borderId="2" xfId="1" applyNumberFormat="1" applyFont="1" applyBorder="1" applyAlignment="1">
      <alignment horizontal="left" indent="5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1" fillId="0" borderId="0" xfId="0" applyFont="1" applyFill="1" applyBorder="1"/>
    <xf numFmtId="0" fontId="4" fillId="2" borderId="1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4" fillId="4" borderId="16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4" fillId="4" borderId="0" xfId="0" applyFont="1" applyFill="1" applyBorder="1" applyAlignment="1">
      <alignment horizontal="right" vertical="center" wrapText="1"/>
    </xf>
    <xf numFmtId="0" fontId="1" fillId="4" borderId="0" xfId="0" applyFont="1" applyFill="1" applyBorder="1" applyAlignment="1">
      <alignment vertical="center" wrapText="1"/>
    </xf>
    <xf numFmtId="0" fontId="8" fillId="0" borderId="0" xfId="0" applyFont="1" applyAlignment="1"/>
    <xf numFmtId="0" fontId="4" fillId="0" borderId="0" xfId="0" applyFont="1" applyBorder="1" applyAlignment="1">
      <alignment wrapText="1"/>
    </xf>
    <xf numFmtId="0" fontId="4" fillId="2" borderId="9" xfId="0" applyFont="1" applyFill="1" applyBorder="1" applyAlignment="1">
      <alignment horizontal="right" vertical="center"/>
    </xf>
    <xf numFmtId="164" fontId="4" fillId="0" borderId="0" xfId="1" applyNumberFormat="1" applyFont="1" applyBorder="1" applyAlignment="1">
      <alignment horizontal="left" indent="5"/>
    </xf>
    <xf numFmtId="0" fontId="7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3" fontId="6" fillId="0" borderId="0" xfId="0" applyNumberFormat="1" applyFont="1"/>
    <xf numFmtId="0" fontId="6" fillId="0" borderId="0" xfId="0" applyFont="1"/>
    <xf numFmtId="164" fontId="1" fillId="0" borderId="0" xfId="1" applyNumberFormat="1" applyFont="1" applyBorder="1" applyAlignment="1">
      <alignment horizontal="left" indent="5"/>
    </xf>
    <xf numFmtId="0" fontId="1" fillId="0" borderId="0" xfId="0" applyFont="1" applyBorder="1" applyAlignment="1"/>
    <xf numFmtId="0" fontId="1" fillId="0" borderId="0" xfId="0" applyFont="1" applyAlignment="1"/>
    <xf numFmtId="0" fontId="8" fillId="0" borderId="0" xfId="0" applyFont="1" applyAlignment="1">
      <alignment wrapText="1"/>
    </xf>
    <xf numFmtId="164" fontId="1" fillId="0" borderId="0" xfId="0" applyNumberFormat="1" applyFont="1" applyBorder="1"/>
    <xf numFmtId="3" fontId="6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164" fontId="1" fillId="0" borderId="0" xfId="1" applyNumberFormat="1" applyFont="1" applyFill="1" applyBorder="1" applyAlignment="1">
      <alignment horizontal="left" indent="5"/>
    </xf>
    <xf numFmtId="0" fontId="7" fillId="0" borderId="0" xfId="0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Fill="1" applyAlignment="1">
      <alignment horizont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4" fillId="3" borderId="0" xfId="0" applyFont="1" applyFill="1" applyAlignment="1">
      <alignment wrapText="1"/>
    </xf>
    <xf numFmtId="164" fontId="1" fillId="3" borderId="0" xfId="1" applyNumberFormat="1" applyFont="1" applyFill="1"/>
    <xf numFmtId="0" fontId="1" fillId="3" borderId="0" xfId="0" applyFont="1" applyFill="1"/>
    <xf numFmtId="0" fontId="4" fillId="0" borderId="0" xfId="0" applyFont="1" applyFill="1" applyAlignment="1">
      <alignment wrapText="1"/>
    </xf>
    <xf numFmtId="0" fontId="4" fillId="2" borderId="9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right" vertical="center"/>
    </xf>
    <xf numFmtId="0" fontId="1" fillId="0" borderId="9" xfId="0" applyFont="1" applyBorder="1"/>
    <xf numFmtId="0" fontId="4" fillId="0" borderId="9" xfId="0" applyFont="1" applyBorder="1" applyAlignment="1">
      <alignment wrapText="1"/>
    </xf>
    <xf numFmtId="164" fontId="1" fillId="0" borderId="9" xfId="1" applyNumberFormat="1" applyFont="1" applyBorder="1"/>
    <xf numFmtId="0" fontId="1" fillId="0" borderId="9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164" fontId="4" fillId="0" borderId="9" xfId="1" applyNumberFormat="1" applyFont="1" applyBorder="1" applyAlignment="1">
      <alignment horizontal="center"/>
    </xf>
    <xf numFmtId="165" fontId="1" fillId="0" borderId="9" xfId="1" applyNumberFormat="1" applyFont="1" applyBorder="1"/>
    <xf numFmtId="164" fontId="4" fillId="0" borderId="13" xfId="1" applyNumberFormat="1" applyFont="1" applyBorder="1" applyAlignment="1">
      <alignment horizontal="left" indent="5"/>
    </xf>
    <xf numFmtId="0" fontId="13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4" fontId="7" fillId="0" borderId="9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right" vertical="center"/>
    </xf>
    <xf numFmtId="0" fontId="14" fillId="0" borderId="0" xfId="0" applyFont="1"/>
    <xf numFmtId="0" fontId="13" fillId="0" borderId="12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/>
    </xf>
    <xf numFmtId="0" fontId="12" fillId="0" borderId="1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164" fontId="6" fillId="0" borderId="0" xfId="1" applyNumberFormat="1" applyFont="1" applyAlignment="1">
      <alignment horizontal="right" vertical="center" indent="5"/>
    </xf>
    <xf numFmtId="164" fontId="6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left"/>
    </xf>
    <xf numFmtId="0" fontId="1" fillId="0" borderId="0" xfId="0" applyFont="1" applyAlignment="1">
      <alignment horizontal="right"/>
    </xf>
    <xf numFmtId="164" fontId="4" fillId="0" borderId="9" xfId="1" applyNumberFormat="1" applyFont="1" applyBorder="1" applyAlignment="1">
      <alignment horizontal="right"/>
    </xf>
    <xf numFmtId="164" fontId="1" fillId="0" borderId="0" xfId="1" applyNumberFormat="1" applyFont="1" applyAlignment="1">
      <alignment wrapText="1"/>
    </xf>
    <xf numFmtId="43" fontId="4" fillId="0" borderId="3" xfId="1" applyFont="1" applyBorder="1"/>
    <xf numFmtId="164" fontId="1" fillId="0" borderId="0" xfId="1" applyNumberFormat="1" applyFont="1" applyFill="1" applyAlignment="1"/>
    <xf numFmtId="3" fontId="6" fillId="0" borderId="9" xfId="0" applyNumberFormat="1" applyFont="1" applyBorder="1" applyAlignment="1">
      <alignment horizontal="right" vertical="center"/>
    </xf>
    <xf numFmtId="164" fontId="6" fillId="0" borderId="9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3" fontId="7" fillId="0" borderId="9" xfId="0" applyNumberFormat="1" applyFont="1" applyBorder="1" applyAlignment="1">
      <alignment horizontal="right" vertical="center"/>
    </xf>
    <xf numFmtId="164" fontId="7" fillId="0" borderId="9" xfId="1" applyNumberFormat="1" applyFont="1" applyBorder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10" fillId="0" borderId="11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indent="5"/>
    </xf>
    <xf numFmtId="164" fontId="6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1" fillId="4" borderId="6" xfId="1" applyNumberFormat="1" applyFont="1" applyFill="1" applyBorder="1" applyAlignment="1">
      <alignment vertical="center" wrapText="1"/>
    </xf>
    <xf numFmtId="43" fontId="1" fillId="0" borderId="0" xfId="1" applyNumberFormat="1" applyFont="1"/>
    <xf numFmtId="164" fontId="6" fillId="0" borderId="0" xfId="1" applyNumberFormat="1" applyFont="1"/>
    <xf numFmtId="164" fontId="1" fillId="0" borderId="0" xfId="1" applyNumberFormat="1" applyFont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4" fillId="0" borderId="2" xfId="1" applyNumberFormat="1" applyFont="1" applyBorder="1" applyAlignment="1">
      <alignment horizontal="right" indent="5"/>
    </xf>
    <xf numFmtId="164" fontId="6" fillId="0" borderId="9" xfId="1" applyNumberFormat="1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64" fontId="1" fillId="0" borderId="9" xfId="0" applyNumberFormat="1" applyFont="1" applyBorder="1"/>
    <xf numFmtId="0" fontId="6" fillId="0" borderId="9" xfId="0" applyFont="1" applyBorder="1"/>
    <xf numFmtId="43" fontId="4" fillId="0" borderId="0" xfId="0" applyNumberFormat="1" applyFont="1"/>
    <xf numFmtId="0" fontId="1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18" xfId="0" applyFont="1" applyBorder="1"/>
    <xf numFmtId="3" fontId="6" fillId="0" borderId="9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wrapText="1"/>
    </xf>
    <xf numFmtId="3" fontId="6" fillId="0" borderId="18" xfId="0" applyNumberFormat="1" applyFont="1" applyBorder="1" applyAlignment="1">
      <alignment horizontal="right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6" fillId="0" borderId="12" xfId="1" applyNumberFormat="1" applyFont="1" applyBorder="1" applyAlignment="1">
      <alignment horizontal="right" vertical="center" wrapText="1"/>
    </xf>
    <xf numFmtId="164" fontId="6" fillId="0" borderId="5" xfId="1" applyNumberFormat="1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right" vertical="center" wrapText="1"/>
    </xf>
    <xf numFmtId="164" fontId="1" fillId="0" borderId="0" xfId="1" applyNumberFormat="1" applyFont="1" applyAlignment="1">
      <alignment vertical="center" wrapText="1"/>
    </xf>
    <xf numFmtId="164" fontId="7" fillId="0" borderId="2" xfId="1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right" vertical="center"/>
    </xf>
    <xf numFmtId="164" fontId="4" fillId="0" borderId="2" xfId="1" applyNumberFormat="1" applyFont="1" applyBorder="1"/>
    <xf numFmtId="164" fontId="4" fillId="0" borderId="0" xfId="1" applyNumberFormat="1" applyFont="1" applyBorder="1" applyAlignment="1">
      <alignment horizontal="center"/>
    </xf>
    <xf numFmtId="164" fontId="1" fillId="0" borderId="18" xfId="1" applyNumberFormat="1" applyFont="1" applyBorder="1"/>
    <xf numFmtId="164" fontId="4" fillId="0" borderId="20" xfId="1" applyNumberFormat="1" applyFont="1" applyBorder="1" applyAlignment="1">
      <alignment wrapText="1"/>
    </xf>
    <xf numFmtId="164" fontId="4" fillId="0" borderId="21" xfId="1" applyNumberFormat="1" applyFont="1" applyBorder="1"/>
    <xf numFmtId="0" fontId="4" fillId="0" borderId="0" xfId="0" applyFont="1" applyAlignment="1">
      <alignment horizontal="right"/>
    </xf>
    <xf numFmtId="9" fontId="4" fillId="0" borderId="22" xfId="2" applyFont="1" applyBorder="1" applyAlignment="1">
      <alignment horizontal="right"/>
    </xf>
    <xf numFmtId="164" fontId="6" fillId="4" borderId="6" xfId="1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1" fillId="0" borderId="24" xfId="0" applyFont="1" applyFill="1" applyBorder="1" applyAlignment="1"/>
    <xf numFmtId="0" fontId="1" fillId="0" borderId="26" xfId="0" applyFont="1" applyFill="1" applyBorder="1" applyAlignment="1"/>
    <xf numFmtId="9" fontId="1" fillId="0" borderId="25" xfId="2" applyFont="1" applyBorder="1" applyAlignment="1">
      <alignment horizontal="right"/>
    </xf>
    <xf numFmtId="9" fontId="1" fillId="0" borderId="27" xfId="2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right" vertical="center" wrapText="1"/>
    </xf>
    <xf numFmtId="0" fontId="4" fillId="5" borderId="35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4" fillId="0" borderId="8" xfId="0" applyFont="1" applyBorder="1" applyAlignment="1">
      <alignment horizontal="right" vertical="center" wrapText="1"/>
    </xf>
    <xf numFmtId="0" fontId="4" fillId="5" borderId="8" xfId="0" applyFont="1" applyFill="1" applyBorder="1" applyAlignment="1">
      <alignment horizontal="right" vertical="center" wrapText="1"/>
    </xf>
    <xf numFmtId="0" fontId="7" fillId="5" borderId="35" xfId="0" applyFont="1" applyFill="1" applyBorder="1" applyAlignment="1">
      <alignment horizontal="right" vertical="center" wrapText="1"/>
    </xf>
    <xf numFmtId="0" fontId="12" fillId="5" borderId="6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43" fontId="4" fillId="2" borderId="0" xfId="1" applyFont="1" applyFill="1" applyAlignment="1">
      <alignment horizontal="right" vertical="center"/>
    </xf>
    <xf numFmtId="168" fontId="4" fillId="2" borderId="0" xfId="1" applyNumberFormat="1" applyFont="1" applyFill="1" applyAlignment="1">
      <alignment horizontal="right" vertical="center" wrapText="1"/>
    </xf>
    <xf numFmtId="168" fontId="4" fillId="2" borderId="0" xfId="1" applyNumberFormat="1" applyFont="1" applyFill="1" applyAlignment="1">
      <alignment horizontal="right" vertical="center"/>
    </xf>
    <xf numFmtId="43" fontId="4" fillId="2" borderId="0" xfId="1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43" fontId="1" fillId="0" borderId="18" xfId="1" applyFont="1" applyBorder="1" applyAlignment="1">
      <alignment horizontal="center"/>
    </xf>
    <xf numFmtId="43" fontId="4" fillId="0" borderId="21" xfId="1" applyFont="1" applyBorder="1"/>
    <xf numFmtId="164" fontId="4" fillId="0" borderId="21" xfId="1" applyNumberFormat="1" applyFont="1" applyBorder="1" applyAlignment="1">
      <alignment horizontal="left"/>
    </xf>
    <xf numFmtId="164" fontId="1" fillId="0" borderId="23" xfId="1" applyNumberFormat="1" applyFont="1" applyBorder="1"/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164" fontId="7" fillId="0" borderId="21" xfId="0" applyNumberFormat="1" applyFont="1" applyBorder="1" applyAlignment="1">
      <alignment horizontal="center" vertical="center"/>
    </xf>
    <xf numFmtId="43" fontId="7" fillId="0" borderId="21" xfId="1" applyFont="1" applyBorder="1" applyAlignment="1">
      <alignment horizontal="center" vertical="center"/>
    </xf>
    <xf numFmtId="43" fontId="1" fillId="0" borderId="23" xfId="1" applyFont="1" applyBorder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164" fontId="6" fillId="0" borderId="38" xfId="0" applyNumberFormat="1" applyFont="1" applyBorder="1" applyAlignment="1">
      <alignment horizontal="center" vertical="center"/>
    </xf>
    <xf numFmtId="43" fontId="6" fillId="0" borderId="38" xfId="1" applyFont="1" applyBorder="1" applyAlignment="1">
      <alignment horizontal="center" vertical="center"/>
    </xf>
    <xf numFmtId="164" fontId="1" fillId="0" borderId="38" xfId="1" applyNumberFormat="1" applyFont="1" applyBorder="1"/>
    <xf numFmtId="164" fontId="6" fillId="0" borderId="21" xfId="0" applyNumberFormat="1" applyFont="1" applyBorder="1" applyAlignment="1">
      <alignment horizontal="center" vertical="center"/>
    </xf>
    <xf numFmtId="43" fontId="6" fillId="0" borderId="21" xfId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wrapText="1"/>
    </xf>
    <xf numFmtId="164" fontId="4" fillId="0" borderId="0" xfId="1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left"/>
    </xf>
    <xf numFmtId="0" fontId="4" fillId="6" borderId="27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1" fillId="0" borderId="28" xfId="0" applyFont="1" applyBorder="1" applyAlignment="1">
      <alignment wrapText="1"/>
    </xf>
    <xf numFmtId="0" fontId="1" fillId="0" borderId="42" xfId="0" applyFont="1" applyFill="1" applyBorder="1" applyAlignment="1"/>
    <xf numFmtId="9" fontId="1" fillId="0" borderId="41" xfId="2" applyFont="1" applyBorder="1" applyAlignment="1">
      <alignment horizontal="right"/>
    </xf>
    <xf numFmtId="0" fontId="7" fillId="0" borderId="43" xfId="0" applyFont="1" applyBorder="1" applyAlignment="1">
      <alignment vertical="center" wrapText="1"/>
    </xf>
    <xf numFmtId="9" fontId="1" fillId="0" borderId="44" xfId="2" applyFont="1" applyBorder="1" applyAlignment="1">
      <alignment horizontal="right"/>
    </xf>
    <xf numFmtId="0" fontId="6" fillId="0" borderId="24" xfId="0" applyFont="1" applyBorder="1" applyAlignment="1">
      <alignment vertical="center"/>
    </xf>
    <xf numFmtId="0" fontId="4" fillId="6" borderId="39" xfId="0" applyFont="1" applyFill="1" applyBorder="1" applyAlignment="1">
      <alignment horizontal="center" vertical="center" wrapText="1"/>
    </xf>
    <xf numFmtId="43" fontId="4" fillId="6" borderId="39" xfId="1" applyFont="1" applyFill="1" applyBorder="1" applyAlignment="1">
      <alignment horizontal="center" vertical="center" wrapText="1"/>
    </xf>
    <xf numFmtId="43" fontId="4" fillId="6" borderId="4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1" fillId="0" borderId="23" xfId="1" applyNumberFormat="1" applyFont="1" applyFill="1" applyBorder="1" applyAlignment="1"/>
    <xf numFmtId="164" fontId="1" fillId="0" borderId="9" xfId="1" applyNumberFormat="1" applyFont="1" applyFill="1" applyBorder="1" applyAlignment="1"/>
    <xf numFmtId="164" fontId="1" fillId="0" borderId="18" xfId="1" applyNumberFormat="1" applyFont="1" applyFill="1" applyBorder="1" applyAlignment="1"/>
    <xf numFmtId="164" fontId="7" fillId="0" borderId="21" xfId="1" applyNumberFormat="1" applyFont="1" applyBorder="1" applyAlignment="1">
      <alignment horizontal="center" vertical="center"/>
    </xf>
    <xf numFmtId="164" fontId="7" fillId="0" borderId="38" xfId="1" applyNumberFormat="1" applyFont="1" applyBorder="1" applyAlignment="1">
      <alignment vertical="center" wrapText="1"/>
    </xf>
    <xf numFmtId="164" fontId="7" fillId="0" borderId="21" xfId="1" applyNumberFormat="1" applyFont="1" applyBorder="1" applyAlignment="1">
      <alignment vertical="center" wrapText="1"/>
    </xf>
    <xf numFmtId="164" fontId="6" fillId="0" borderId="9" xfId="1" applyNumberFormat="1" applyFont="1" applyBorder="1" applyAlignment="1">
      <alignment vertical="center"/>
    </xf>
    <xf numFmtId="0" fontId="1" fillId="0" borderId="27" xfId="0" applyFont="1" applyBorder="1" applyAlignment="1">
      <alignment horizontal="center"/>
    </xf>
    <xf numFmtId="0" fontId="1" fillId="0" borderId="42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1" fillId="0" borderId="26" xfId="0" applyFont="1" applyFill="1" applyBorder="1" applyAlignment="1">
      <alignment wrapText="1"/>
    </xf>
    <xf numFmtId="0" fontId="6" fillId="0" borderId="24" xfId="0" applyFont="1" applyBorder="1" applyAlignment="1">
      <alignment vertical="center" wrapText="1"/>
    </xf>
    <xf numFmtId="164" fontId="6" fillId="0" borderId="21" xfId="1" applyNumberFormat="1" applyFont="1" applyBorder="1" applyAlignment="1">
      <alignment horizontal="center" vertical="center"/>
    </xf>
    <xf numFmtId="164" fontId="6" fillId="0" borderId="38" xfId="1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43" fontId="8" fillId="0" borderId="0" xfId="1" applyNumberFormat="1" applyFont="1" applyAlignment="1">
      <alignment horizontal="center"/>
    </xf>
    <xf numFmtId="164" fontId="8" fillId="0" borderId="0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64" fontId="1" fillId="0" borderId="0" xfId="1" applyNumberFormat="1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43" fontId="1" fillId="0" borderId="0" xfId="1" applyFont="1" applyFill="1" applyBorder="1" applyAlignment="1">
      <alignment horizontal="right"/>
    </xf>
    <xf numFmtId="4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 vertical="center"/>
    </xf>
    <xf numFmtId="168" fontId="4" fillId="2" borderId="0" xfId="1" applyNumberFormat="1" applyFont="1" applyFill="1" applyAlignment="1">
      <alignment vertical="center"/>
    </xf>
    <xf numFmtId="164" fontId="4" fillId="0" borderId="1" xfId="1" applyNumberFormat="1" applyFont="1" applyFill="1" applyBorder="1" applyAlignment="1"/>
    <xf numFmtId="164" fontId="4" fillId="0" borderId="3" xfId="1" applyNumberFormat="1" applyFont="1" applyFill="1" applyBorder="1" applyAlignment="1"/>
    <xf numFmtId="0" fontId="6" fillId="0" borderId="22" xfId="0" applyFont="1" applyBorder="1" applyAlignment="1">
      <alignment horizontal="center" vertical="center"/>
    </xf>
    <xf numFmtId="9" fontId="1" fillId="0" borderId="41" xfId="2" applyFont="1" applyBorder="1" applyAlignment="1">
      <alignment horizontal="center"/>
    </xf>
    <xf numFmtId="9" fontId="1" fillId="0" borderId="25" xfId="2" applyFont="1" applyBorder="1" applyAlignment="1">
      <alignment horizontal="center"/>
    </xf>
    <xf numFmtId="9" fontId="1" fillId="0" borderId="27" xfId="2" applyFont="1" applyBorder="1" applyAlignment="1">
      <alignment horizontal="center"/>
    </xf>
    <xf numFmtId="9" fontId="4" fillId="0" borderId="22" xfId="2" applyFont="1" applyBorder="1" applyAlignment="1">
      <alignment horizontal="center"/>
    </xf>
    <xf numFmtId="9" fontId="1" fillId="0" borderId="44" xfId="2" applyFont="1" applyBorder="1" applyAlignment="1">
      <alignment horizontal="center"/>
    </xf>
    <xf numFmtId="164" fontId="6" fillId="0" borderId="2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7" fillId="0" borderId="9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6" borderId="45" xfId="0" applyFont="1" applyFill="1" applyBorder="1" applyAlignment="1">
      <alignment horizontal="left" vertical="center" wrapText="1"/>
    </xf>
    <xf numFmtId="0" fontId="4" fillId="6" borderId="43" xfId="0" applyFont="1" applyFill="1" applyBorder="1" applyAlignment="1">
      <alignment horizontal="left" vertical="center" wrapText="1"/>
    </xf>
    <xf numFmtId="0" fontId="4" fillId="6" borderId="42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37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29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1">
    <cellStyle name="Comma" xfId="1" builtinId="3"/>
    <cellStyle name="Comma 2" xfId="5"/>
    <cellStyle name="Comma 2 2" xfId="4"/>
    <cellStyle name="Normal" xfId="0" builtinId="0"/>
    <cellStyle name="Normal 2" xfId="3"/>
    <cellStyle name="Normal 2 2" xfId="6"/>
    <cellStyle name="Normal 3" xfId="7"/>
    <cellStyle name="Normal 3 2" xfId="8"/>
    <cellStyle name="Normal 4" xfId="9"/>
    <cellStyle name="Percent" xfId="2" builtinId="5"/>
    <cellStyle name="Percent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view="pageBreakPreview" topLeftCell="A9" zoomScale="60" zoomScaleNormal="85" workbookViewId="0">
      <selection activeCell="P12" sqref="P12"/>
    </sheetView>
  </sheetViews>
  <sheetFormatPr defaultRowHeight="15.75" x14ac:dyDescent="0.25"/>
  <cols>
    <col min="1" max="1" width="9.140625" style="36"/>
    <col min="2" max="2" width="52.42578125" style="3" bestFit="1" customWidth="1"/>
    <col min="3" max="3" width="5.85546875" style="16" bestFit="1" customWidth="1"/>
    <col min="4" max="4" width="41.5703125" style="287" bestFit="1" customWidth="1"/>
    <col min="5" max="5" width="22.28515625" style="288" bestFit="1" customWidth="1"/>
    <col min="6" max="6" width="17.7109375" style="136" customWidth="1"/>
    <col min="7" max="7" width="15.5703125" style="287" customWidth="1"/>
    <col min="8" max="8" width="21.85546875" style="287" bestFit="1" customWidth="1"/>
    <col min="9" max="9" width="25.42578125" style="3" bestFit="1" customWidth="1"/>
    <col min="10" max="16384" width="9.140625" style="36"/>
  </cols>
  <sheetData>
    <row r="2" spans="2:10" x14ac:dyDescent="0.25">
      <c r="B2" s="2" t="s">
        <v>423</v>
      </c>
    </row>
    <row r="3" spans="2:10" x14ac:dyDescent="0.25">
      <c r="B3" s="2"/>
    </row>
    <row r="4" spans="2:10" x14ac:dyDescent="0.25">
      <c r="B4" s="32" t="s">
        <v>422</v>
      </c>
    </row>
    <row r="5" spans="2:10" x14ac:dyDescent="0.25">
      <c r="B5" s="32"/>
    </row>
    <row r="6" spans="2:10" x14ac:dyDescent="0.25">
      <c r="C6" s="274"/>
      <c r="D6" s="12" t="s">
        <v>293</v>
      </c>
      <c r="E6" s="12" t="s">
        <v>294</v>
      </c>
      <c r="F6" s="12" t="s">
        <v>300</v>
      </c>
      <c r="G6" s="12" t="s">
        <v>307</v>
      </c>
      <c r="H6" s="13" t="s">
        <v>309</v>
      </c>
      <c r="I6" s="221" t="s">
        <v>409</v>
      </c>
    </row>
    <row r="7" spans="2:10" s="11" customFormat="1" x14ac:dyDescent="0.25">
      <c r="B7" s="10"/>
      <c r="C7" s="274" t="s">
        <v>0</v>
      </c>
      <c r="D7" s="12" t="s">
        <v>297</v>
      </c>
      <c r="E7" s="12" t="s">
        <v>298</v>
      </c>
      <c r="F7" s="12" t="s">
        <v>301</v>
      </c>
      <c r="G7" s="12" t="s">
        <v>302</v>
      </c>
      <c r="H7" s="222">
        <v>2015</v>
      </c>
      <c r="I7" s="296">
        <v>2014</v>
      </c>
    </row>
    <row r="8" spans="2:10" s="11" customFormat="1" x14ac:dyDescent="0.25">
      <c r="B8" s="10"/>
      <c r="C8" s="274"/>
      <c r="D8" s="12" t="s">
        <v>295</v>
      </c>
      <c r="E8" s="12" t="s">
        <v>296</v>
      </c>
      <c r="F8" s="12" t="s">
        <v>296</v>
      </c>
      <c r="G8" s="12" t="s">
        <v>296</v>
      </c>
      <c r="H8" s="224" t="s">
        <v>296</v>
      </c>
      <c r="I8" s="221" t="s">
        <v>296</v>
      </c>
    </row>
    <row r="9" spans="2:10" x14ac:dyDescent="0.25">
      <c r="B9" s="10" t="s">
        <v>221</v>
      </c>
    </row>
    <row r="10" spans="2:10" x14ac:dyDescent="0.25">
      <c r="B10" s="33" t="s">
        <v>288</v>
      </c>
      <c r="C10" s="16">
        <v>1</v>
      </c>
      <c r="D10" s="288">
        <f>'4|Notes'!C16</f>
        <v>5000000</v>
      </c>
      <c r="E10" s="288">
        <f>'4|Notes'!D16</f>
        <v>4500000</v>
      </c>
      <c r="F10" s="288">
        <f>'4|Notes'!E16</f>
        <v>0</v>
      </c>
      <c r="G10" s="288">
        <f>'4|Notes'!F16</f>
        <v>0</v>
      </c>
      <c r="H10" s="288">
        <f>SUM(D10:G10)</f>
        <v>9500000</v>
      </c>
      <c r="I10" s="140">
        <f>'4|Notes'!H16</f>
        <v>0</v>
      </c>
    </row>
    <row r="11" spans="2:10" x14ac:dyDescent="0.25">
      <c r="B11" s="33" t="s">
        <v>3</v>
      </c>
      <c r="C11" s="16">
        <v>2</v>
      </c>
      <c r="D11" s="288">
        <f>'4|Notes'!C27</f>
        <v>1380000</v>
      </c>
      <c r="E11" s="288">
        <f>'4|Notes'!D27</f>
        <v>1450000</v>
      </c>
      <c r="F11" s="288">
        <f>'4|Notes'!E27</f>
        <v>0</v>
      </c>
      <c r="G11" s="288">
        <f>'4|Notes'!F27</f>
        <v>0</v>
      </c>
      <c r="H11" s="288">
        <f t="shared" ref="H11:H20" si="0">SUM(D11:G11)</f>
        <v>2830000</v>
      </c>
      <c r="I11" s="140">
        <f>'4|Notes'!H27</f>
        <v>0</v>
      </c>
    </row>
    <row r="12" spans="2:10" x14ac:dyDescent="0.25">
      <c r="B12" s="33" t="s">
        <v>4</v>
      </c>
      <c r="C12" s="16">
        <v>3</v>
      </c>
      <c r="D12" s="288">
        <f>'4|Notes'!E45</f>
        <v>2068000</v>
      </c>
      <c r="E12" s="288">
        <f>'4|Notes'!F45</f>
        <v>1963000</v>
      </c>
      <c r="F12" s="288">
        <f>'4|Notes'!G45</f>
        <v>0</v>
      </c>
      <c r="G12" s="288">
        <f>'4|Notes'!H45</f>
        <v>0</v>
      </c>
      <c r="H12" s="288">
        <f t="shared" si="0"/>
        <v>4031000</v>
      </c>
      <c r="I12" s="140">
        <f>'4|Notes'!J45</f>
        <v>0</v>
      </c>
      <c r="J12" s="18"/>
    </row>
    <row r="13" spans="2:10" x14ac:dyDescent="0.25">
      <c r="B13" s="33" t="s">
        <v>289</v>
      </c>
      <c r="C13" s="16">
        <v>4</v>
      </c>
      <c r="D13" s="288">
        <f>'4|Notes'!C59</f>
        <v>169170000</v>
      </c>
      <c r="E13" s="288">
        <f>'4|Notes'!C59</f>
        <v>169170000</v>
      </c>
      <c r="F13" s="288">
        <f>'4|Notes'!C59*0</f>
        <v>0</v>
      </c>
      <c r="G13" s="288">
        <f>'4|Notes'!C59*0</f>
        <v>0</v>
      </c>
      <c r="H13" s="288">
        <f t="shared" si="0"/>
        <v>338340000</v>
      </c>
      <c r="I13" s="140">
        <f>'4|Notes'!D59</f>
        <v>333000000</v>
      </c>
    </row>
    <row r="14" spans="2:10" x14ac:dyDescent="0.25">
      <c r="B14" s="33" t="s">
        <v>159</v>
      </c>
      <c r="C14" s="16">
        <v>5</v>
      </c>
      <c r="D14" s="288">
        <f>'4|Notes'!C73</f>
        <v>16976920</v>
      </c>
      <c r="E14" s="288">
        <f>'4|Notes'!D73</f>
        <v>25465380</v>
      </c>
      <c r="F14" s="288">
        <f>'4|Notes'!E73</f>
        <v>0</v>
      </c>
      <c r="G14" s="288">
        <f>'4|Notes'!F73</f>
        <v>0</v>
      </c>
      <c r="H14" s="288">
        <f t="shared" si="0"/>
        <v>42442300</v>
      </c>
      <c r="I14" s="140">
        <f>'4|Notes'!H73</f>
        <v>51675000</v>
      </c>
    </row>
    <row r="15" spans="2:10" x14ac:dyDescent="0.25">
      <c r="B15" s="33" t="s">
        <v>5</v>
      </c>
      <c r="C15" s="16">
        <v>6</v>
      </c>
      <c r="D15" s="288">
        <f>'4|Notes'!C88</f>
        <v>24725000</v>
      </c>
      <c r="E15" s="288">
        <f>'4|Notes'!D88</f>
        <v>29670000</v>
      </c>
      <c r="F15" s="288">
        <f>'4|Notes'!E88</f>
        <v>0</v>
      </c>
      <c r="G15" s="288">
        <f>'4|Notes'!F88</f>
        <v>0</v>
      </c>
      <c r="H15" s="288">
        <f t="shared" si="0"/>
        <v>54395000</v>
      </c>
      <c r="I15" s="140">
        <f>'4|Notes'!H88</f>
        <v>49450000</v>
      </c>
    </row>
    <row r="16" spans="2:10" x14ac:dyDescent="0.25">
      <c r="B16" s="33" t="s">
        <v>6</v>
      </c>
      <c r="C16" s="16">
        <v>7</v>
      </c>
      <c r="D16" s="288">
        <f>'4|Notes'!C100</f>
        <v>14000000</v>
      </c>
      <c r="E16" s="288">
        <f>'4|Notes'!D100</f>
        <v>16500000</v>
      </c>
      <c r="F16" s="288">
        <f>'4|Notes'!E100</f>
        <v>0</v>
      </c>
      <c r="G16" s="288">
        <f>'4|Notes'!F100</f>
        <v>0</v>
      </c>
      <c r="H16" s="288">
        <f t="shared" si="0"/>
        <v>30500000</v>
      </c>
      <c r="I16" s="140">
        <f>'4|Notes'!H100</f>
        <v>0</v>
      </c>
    </row>
    <row r="17" spans="2:9" x14ac:dyDescent="0.25">
      <c r="B17" s="33" t="s">
        <v>153</v>
      </c>
      <c r="C17" s="16">
        <v>8</v>
      </c>
      <c r="D17" s="288">
        <f>'4|Notes'!C117</f>
        <v>4620800</v>
      </c>
      <c r="E17" s="288">
        <f>'4|Notes'!D117</f>
        <v>5833200</v>
      </c>
      <c r="F17" s="288">
        <f>'4|Notes'!E117</f>
        <v>0</v>
      </c>
      <c r="G17" s="288">
        <f>'4|Notes'!F117</f>
        <v>0</v>
      </c>
      <c r="H17" s="288">
        <f t="shared" si="0"/>
        <v>10454000</v>
      </c>
      <c r="I17" s="140">
        <f>'4|Notes'!H117</f>
        <v>7299000</v>
      </c>
    </row>
    <row r="18" spans="2:9" x14ac:dyDescent="0.25">
      <c r="B18" s="33" t="s">
        <v>7</v>
      </c>
      <c r="C18" s="16">
        <v>9</v>
      </c>
      <c r="D18" s="288">
        <f>'4|Notes'!C136</f>
        <v>4034800</v>
      </c>
      <c r="E18" s="288">
        <f>'4|Notes'!D136</f>
        <v>4026600</v>
      </c>
      <c r="F18" s="288">
        <f>'4|Notes'!E136</f>
        <v>0</v>
      </c>
      <c r="G18" s="288">
        <f>'4|Notes'!F136</f>
        <v>0</v>
      </c>
      <c r="H18" s="288">
        <f t="shared" si="0"/>
        <v>8061400</v>
      </c>
      <c r="I18" s="140">
        <f>'4|Notes'!H136</f>
        <v>0</v>
      </c>
    </row>
    <row r="19" spans="2:9" x14ac:dyDescent="0.25">
      <c r="B19" s="33" t="s">
        <v>8</v>
      </c>
      <c r="C19" s="16">
        <v>10</v>
      </c>
      <c r="D19" s="288">
        <f>'4|Notes'!C147</f>
        <v>650000</v>
      </c>
      <c r="E19" s="288">
        <f>'4|Notes'!D147</f>
        <v>500000</v>
      </c>
      <c r="F19" s="288">
        <f>'4|Notes'!E147</f>
        <v>0</v>
      </c>
      <c r="G19" s="288">
        <f>'4|Notes'!F147</f>
        <v>0</v>
      </c>
      <c r="H19" s="288">
        <f t="shared" si="0"/>
        <v>1150000</v>
      </c>
      <c r="I19" s="140">
        <f>'4|Notes'!H147</f>
        <v>0</v>
      </c>
    </row>
    <row r="20" spans="2:9" x14ac:dyDescent="0.25">
      <c r="B20" s="33" t="s">
        <v>290</v>
      </c>
      <c r="C20" s="16">
        <v>11</v>
      </c>
      <c r="D20" s="288">
        <f>'4|Notes'!C206</f>
        <v>21324082</v>
      </c>
      <c r="E20" s="288">
        <f>'4|Notes'!D206</f>
        <v>20100759</v>
      </c>
      <c r="F20" s="288">
        <f>'4|Notes'!E206</f>
        <v>0</v>
      </c>
      <c r="G20" s="288">
        <f>'4|Notes'!F206</f>
        <v>0</v>
      </c>
      <c r="H20" s="288">
        <f t="shared" si="0"/>
        <v>41424841</v>
      </c>
      <c r="I20" s="140">
        <f>'4|Notes'!H206</f>
        <v>7357000</v>
      </c>
    </row>
    <row r="21" spans="2:9" x14ac:dyDescent="0.25">
      <c r="D21" s="288"/>
      <c r="F21" s="288"/>
      <c r="G21" s="288"/>
      <c r="H21" s="288"/>
      <c r="I21" s="140"/>
    </row>
    <row r="22" spans="2:9" x14ac:dyDescent="0.25">
      <c r="B22" s="10" t="s">
        <v>10</v>
      </c>
      <c r="D22" s="289">
        <f>SUM(D10:D20)</f>
        <v>263949602</v>
      </c>
      <c r="E22" s="289">
        <f t="shared" ref="E22:I22" si="1">SUM(E10:E20)</f>
        <v>279178939</v>
      </c>
      <c r="F22" s="289">
        <f t="shared" si="1"/>
        <v>0</v>
      </c>
      <c r="G22" s="289">
        <f t="shared" si="1"/>
        <v>0</v>
      </c>
      <c r="H22" s="289">
        <f t="shared" si="1"/>
        <v>543128541</v>
      </c>
      <c r="I22" s="297">
        <f t="shared" si="1"/>
        <v>448781000</v>
      </c>
    </row>
    <row r="23" spans="2:9" x14ac:dyDescent="0.25">
      <c r="D23" s="288"/>
      <c r="F23" s="288"/>
      <c r="G23" s="288"/>
      <c r="H23" s="288"/>
      <c r="I23" s="140"/>
    </row>
    <row r="24" spans="2:9" x14ac:dyDescent="0.25">
      <c r="B24" s="10" t="s">
        <v>222</v>
      </c>
      <c r="D24" s="288"/>
      <c r="F24" s="288"/>
      <c r="G24" s="288"/>
      <c r="H24" s="288"/>
      <c r="I24" s="140"/>
    </row>
    <row r="25" spans="2:9" x14ac:dyDescent="0.25">
      <c r="D25" s="288"/>
      <c r="F25" s="288"/>
      <c r="G25" s="288"/>
      <c r="H25" s="288"/>
      <c r="I25" s="140"/>
    </row>
    <row r="26" spans="2:9" x14ac:dyDescent="0.25">
      <c r="B26" s="33" t="s">
        <v>11</v>
      </c>
      <c r="C26" s="16">
        <v>12</v>
      </c>
      <c r="D26" s="288">
        <f>'4|Notes'!C226</f>
        <v>43643200</v>
      </c>
      <c r="E26" s="288">
        <f>'4|Notes'!D226</f>
        <v>44467500</v>
      </c>
      <c r="F26" s="288">
        <f>'4|Notes'!E226</f>
        <v>0</v>
      </c>
      <c r="G26" s="288">
        <f>'4|Notes'!F226</f>
        <v>0</v>
      </c>
      <c r="H26" s="288">
        <f t="shared" ref="H26:H35" si="2">SUM(D26:G26)</f>
        <v>88110700</v>
      </c>
      <c r="I26" s="140">
        <f>'4|Notes'!H226</f>
        <v>131608800</v>
      </c>
    </row>
    <row r="27" spans="2:9" x14ac:dyDescent="0.25">
      <c r="B27" s="33" t="s">
        <v>154</v>
      </c>
      <c r="C27" s="16">
        <v>13</v>
      </c>
      <c r="D27" s="288">
        <f>'4|Notes'!C251</f>
        <v>57357550</v>
      </c>
      <c r="E27" s="288">
        <f>'4|Notes'!D251</f>
        <v>52330602</v>
      </c>
      <c r="F27" s="288">
        <f>'4|Notes'!E251</f>
        <v>0</v>
      </c>
      <c r="G27" s="288">
        <f>'4|Notes'!F251</f>
        <v>0</v>
      </c>
      <c r="H27" s="288">
        <f t="shared" si="2"/>
        <v>109688152</v>
      </c>
      <c r="I27" s="140">
        <f>'4|Notes'!H251</f>
        <v>105952000</v>
      </c>
    </row>
    <row r="28" spans="2:9" x14ac:dyDescent="0.25">
      <c r="B28" s="33" t="s">
        <v>155</v>
      </c>
      <c r="C28" s="16">
        <v>14</v>
      </c>
      <c r="D28" s="288">
        <f>'4|Notes'!C267</f>
        <v>1010000</v>
      </c>
      <c r="E28" s="288">
        <f>'4|Notes'!D267</f>
        <v>1180000</v>
      </c>
      <c r="F28" s="288">
        <f>'4|Notes'!E267</f>
        <v>0</v>
      </c>
      <c r="G28" s="288">
        <f>'4|Notes'!F267</f>
        <v>0</v>
      </c>
      <c r="H28" s="288">
        <f t="shared" si="2"/>
        <v>2190000</v>
      </c>
      <c r="I28" s="140">
        <f>'4|Notes'!H267</f>
        <v>0</v>
      </c>
    </row>
    <row r="29" spans="2:9" x14ac:dyDescent="0.25">
      <c r="B29" s="33" t="s">
        <v>172</v>
      </c>
      <c r="C29" s="16">
        <v>15</v>
      </c>
      <c r="D29" s="288">
        <f>'4|Notes'!C284</f>
        <v>1023950</v>
      </c>
      <c r="E29" s="288">
        <f>'4|Notes'!D284</f>
        <v>1184650</v>
      </c>
      <c r="F29" s="288">
        <f>'4|Notes'!E284</f>
        <v>0</v>
      </c>
      <c r="G29" s="288">
        <f>'4|Notes'!F284</f>
        <v>0</v>
      </c>
      <c r="H29" s="288">
        <f t="shared" si="2"/>
        <v>2208600</v>
      </c>
      <c r="I29" s="140">
        <f>'4|Notes'!H284</f>
        <v>0</v>
      </c>
    </row>
    <row r="30" spans="2:9" x14ac:dyDescent="0.25">
      <c r="B30" s="33" t="s">
        <v>156</v>
      </c>
      <c r="C30" s="16">
        <v>16</v>
      </c>
      <c r="D30" s="288">
        <f>'4|Notes'!C297</f>
        <v>26262140</v>
      </c>
      <c r="E30" s="288">
        <f>'4|Notes'!D297</f>
        <v>21885120</v>
      </c>
      <c r="F30" s="288">
        <f>'4|Notes'!E297</f>
        <v>0</v>
      </c>
      <c r="G30" s="288">
        <f>'4|Notes'!F297</f>
        <v>0</v>
      </c>
      <c r="H30" s="288">
        <f t="shared" si="2"/>
        <v>48147260</v>
      </c>
      <c r="I30" s="140">
        <f>'4|Notes'!H297</f>
        <v>83074500</v>
      </c>
    </row>
    <row r="31" spans="2:9" x14ac:dyDescent="0.25">
      <c r="B31" s="33" t="s">
        <v>13</v>
      </c>
      <c r="C31" s="16">
        <v>17</v>
      </c>
      <c r="D31" s="288">
        <f>'4|Notes'!C309</f>
        <v>5390520</v>
      </c>
      <c r="E31" s="288">
        <f>'4|Notes'!D309</f>
        <v>5989800</v>
      </c>
      <c r="F31" s="288">
        <f>'4|Notes'!E309</f>
        <v>0</v>
      </c>
      <c r="G31" s="288">
        <f>'4|Notes'!F309</f>
        <v>0</v>
      </c>
      <c r="H31" s="288">
        <f t="shared" si="2"/>
        <v>11380320</v>
      </c>
      <c r="I31" s="140">
        <f>'4|Notes'!H309</f>
        <v>34370000</v>
      </c>
    </row>
    <row r="32" spans="2:9" x14ac:dyDescent="0.25">
      <c r="B32" s="33" t="s">
        <v>157</v>
      </c>
      <c r="C32" s="16">
        <v>18</v>
      </c>
      <c r="D32" s="288">
        <f>'4|Notes'!C345</f>
        <v>74962700</v>
      </c>
      <c r="E32" s="288">
        <f>'4|Notes'!D345</f>
        <v>103638675</v>
      </c>
      <c r="F32" s="288">
        <f>'4|Notes'!E345</f>
        <v>0</v>
      </c>
      <c r="G32" s="288">
        <f>'4|Notes'!F345</f>
        <v>0</v>
      </c>
      <c r="H32" s="288">
        <f t="shared" si="2"/>
        <v>178601375</v>
      </c>
      <c r="I32" s="140">
        <f>'4|Notes'!H345</f>
        <v>42694720</v>
      </c>
    </row>
    <row r="33" spans="2:9" x14ac:dyDescent="0.25">
      <c r="B33" s="33" t="s">
        <v>14</v>
      </c>
      <c r="C33" s="16">
        <v>19</v>
      </c>
      <c r="D33" s="288">
        <f>'4|Notes'!C359</f>
        <v>13784780</v>
      </c>
      <c r="E33" s="288">
        <f>'4|Notes'!D359</f>
        <v>12923250</v>
      </c>
      <c r="F33" s="288">
        <f>'4|Notes'!E359</f>
        <v>0</v>
      </c>
      <c r="G33" s="288">
        <f>'4|Notes'!F359</f>
        <v>0</v>
      </c>
      <c r="H33" s="288">
        <f t="shared" si="2"/>
        <v>26708030</v>
      </c>
      <c r="I33" s="140">
        <f>'4|Notes'!H359</f>
        <v>0</v>
      </c>
    </row>
    <row r="34" spans="2:9" s="3" customFormat="1" x14ac:dyDescent="0.25">
      <c r="B34" s="33" t="s">
        <v>158</v>
      </c>
      <c r="C34" s="16">
        <v>20</v>
      </c>
      <c r="D34" s="288">
        <f>'4|Notes'!C374</f>
        <v>3633750</v>
      </c>
      <c r="E34" s="288">
        <f>'4|Notes'!D374</f>
        <v>2584000</v>
      </c>
      <c r="F34" s="288">
        <f>'4|Notes'!E374</f>
        <v>0</v>
      </c>
      <c r="G34" s="288">
        <f>'4|Notes'!F374</f>
        <v>0</v>
      </c>
      <c r="H34" s="288">
        <f t="shared" si="2"/>
        <v>6217750</v>
      </c>
      <c r="I34" s="140">
        <f>'4|Notes'!H374</f>
        <v>0</v>
      </c>
    </row>
    <row r="35" spans="2:9" x14ac:dyDescent="0.25">
      <c r="B35" s="33" t="s">
        <v>291</v>
      </c>
      <c r="C35" s="16">
        <v>21</v>
      </c>
      <c r="D35" s="288">
        <f>'4|Notes'!C387</f>
        <v>7200000</v>
      </c>
      <c r="E35" s="288">
        <f>'4|Notes'!D387</f>
        <v>5866770</v>
      </c>
      <c r="F35" s="288">
        <f>'4|Notes'!E387</f>
        <v>0</v>
      </c>
      <c r="G35" s="288">
        <f>'4|Notes'!F387</f>
        <v>0</v>
      </c>
      <c r="H35" s="288">
        <f t="shared" si="2"/>
        <v>13066770</v>
      </c>
      <c r="I35" s="140">
        <f>'4|Notes'!H387</f>
        <v>276980</v>
      </c>
    </row>
    <row r="36" spans="2:9" x14ac:dyDescent="0.25">
      <c r="D36" s="290"/>
      <c r="E36" s="290"/>
      <c r="F36" s="288"/>
      <c r="G36" s="288"/>
      <c r="H36" s="290"/>
      <c r="I36" s="140"/>
    </row>
    <row r="37" spans="2:9" x14ac:dyDescent="0.25">
      <c r="B37" s="10" t="s">
        <v>223</v>
      </c>
      <c r="D37" s="289">
        <f>SUM(D26:D35)</f>
        <v>234268590</v>
      </c>
      <c r="E37" s="289">
        <f t="shared" ref="E37:I37" si="3">SUM(E26:E35)</f>
        <v>252050367</v>
      </c>
      <c r="F37" s="289">
        <f t="shared" si="3"/>
        <v>0</v>
      </c>
      <c r="G37" s="289">
        <f t="shared" si="3"/>
        <v>0</v>
      </c>
      <c r="H37" s="289">
        <f t="shared" si="3"/>
        <v>486318957</v>
      </c>
      <c r="I37" s="297">
        <f t="shared" si="3"/>
        <v>397977000</v>
      </c>
    </row>
    <row r="38" spans="2:9" x14ac:dyDescent="0.25">
      <c r="D38" s="290"/>
      <c r="E38" s="290"/>
      <c r="F38" s="288"/>
      <c r="G38" s="288"/>
      <c r="H38" s="290"/>
      <c r="I38" s="140"/>
    </row>
    <row r="39" spans="2:9" ht="16.5" thickBot="1" x14ac:dyDescent="0.3">
      <c r="B39" s="10" t="s">
        <v>160</v>
      </c>
      <c r="D39" s="291">
        <f>D22-D37</f>
        <v>29681012</v>
      </c>
      <c r="E39" s="291">
        <f t="shared" ref="E39:I39" si="4">E22-E37</f>
        <v>27128572</v>
      </c>
      <c r="F39" s="291">
        <f t="shared" si="4"/>
        <v>0</v>
      </c>
      <c r="G39" s="291">
        <f t="shared" si="4"/>
        <v>0</v>
      </c>
      <c r="H39" s="291">
        <f t="shared" si="4"/>
        <v>56809584</v>
      </c>
      <c r="I39" s="298">
        <f t="shared" si="4"/>
        <v>50804000</v>
      </c>
    </row>
    <row r="40" spans="2:9" ht="16.5" thickTop="1" x14ac:dyDescent="0.25">
      <c r="D40" s="292"/>
      <c r="E40" s="290"/>
      <c r="F40" s="287"/>
      <c r="H40" s="293"/>
    </row>
    <row r="41" spans="2:9" x14ac:dyDescent="0.25">
      <c r="D41" s="294"/>
      <c r="F41" s="287"/>
    </row>
    <row r="42" spans="2:9" ht="30.75" customHeight="1" x14ac:dyDescent="0.25">
      <c r="B42" s="306" t="s">
        <v>292</v>
      </c>
      <c r="C42" s="306"/>
      <c r="D42" s="306"/>
      <c r="E42" s="306"/>
      <c r="F42" s="306"/>
      <c r="G42" s="306"/>
      <c r="H42" s="306"/>
      <c r="I42" s="306"/>
    </row>
    <row r="43" spans="2:9" x14ac:dyDescent="0.25">
      <c r="F43" s="287"/>
    </row>
    <row r="44" spans="2:9" x14ac:dyDescent="0.25">
      <c r="B44" s="3" t="s">
        <v>16</v>
      </c>
      <c r="C44" s="34"/>
      <c r="D44" s="287" t="s">
        <v>16</v>
      </c>
      <c r="E44" s="294"/>
      <c r="F44" s="287"/>
    </row>
    <row r="45" spans="2:9" x14ac:dyDescent="0.25">
      <c r="B45" s="4" t="s">
        <v>342</v>
      </c>
      <c r="C45" s="8"/>
      <c r="D45" s="295" t="s">
        <v>343</v>
      </c>
      <c r="E45" s="136"/>
      <c r="G45" s="136"/>
      <c r="H45" s="136"/>
    </row>
    <row r="46" spans="2:9" x14ac:dyDescent="0.25">
      <c r="F46" s="287"/>
    </row>
  </sheetData>
  <mergeCells count="1">
    <mergeCell ref="B42:I4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1"/>
  <sheetViews>
    <sheetView view="pageBreakPreview" topLeftCell="A13" zoomScale="60" zoomScaleNormal="85" workbookViewId="0">
      <selection activeCell="H49" sqref="H49"/>
    </sheetView>
  </sheetViews>
  <sheetFormatPr defaultRowHeight="15.75" x14ac:dyDescent="0.25"/>
  <cols>
    <col min="1" max="1" width="9.140625" style="1"/>
    <col min="2" max="2" width="44.28515625" style="6" bestFit="1" customWidth="1"/>
    <col min="3" max="3" width="9.140625" style="40"/>
    <col min="4" max="4" width="26.28515625" style="8" customWidth="1"/>
    <col min="5" max="5" width="23" style="50" customWidth="1"/>
    <col min="6" max="6" width="21.85546875" style="1" customWidth="1"/>
    <col min="7" max="7" width="25.5703125" style="1" customWidth="1"/>
    <col min="8" max="8" width="20.85546875" style="1" customWidth="1"/>
    <col min="9" max="16384" width="9.140625" style="1"/>
  </cols>
  <sheetData>
    <row r="2" spans="2:8" x14ac:dyDescent="0.25">
      <c r="B2" s="5" t="s">
        <v>423</v>
      </c>
    </row>
    <row r="3" spans="2:8" x14ac:dyDescent="0.25">
      <c r="B3" s="5"/>
    </row>
    <row r="4" spans="2:8" x14ac:dyDescent="0.25">
      <c r="B4" s="5" t="s">
        <v>424</v>
      </c>
    </row>
    <row r="5" spans="2:8" x14ac:dyDescent="0.25">
      <c r="B5" s="5"/>
    </row>
    <row r="6" spans="2:8" x14ac:dyDescent="0.25">
      <c r="C6" s="225"/>
      <c r="D6" s="37" t="s">
        <v>293</v>
      </c>
      <c r="E6" s="37" t="s">
        <v>294</v>
      </c>
      <c r="F6" s="37" t="s">
        <v>300</v>
      </c>
      <c r="G6" s="37" t="s">
        <v>307</v>
      </c>
      <c r="H6" s="37" t="s">
        <v>311</v>
      </c>
    </row>
    <row r="7" spans="2:8" s="11" customFormat="1" x14ac:dyDescent="0.25">
      <c r="B7" s="10"/>
      <c r="C7" s="225" t="s">
        <v>0</v>
      </c>
      <c r="D7" s="37" t="s">
        <v>297</v>
      </c>
      <c r="E7" s="37" t="s">
        <v>298</v>
      </c>
      <c r="F7" s="37" t="s">
        <v>301</v>
      </c>
      <c r="G7" s="37" t="s">
        <v>302</v>
      </c>
      <c r="H7" s="38">
        <v>2015</v>
      </c>
    </row>
    <row r="8" spans="2:8" s="11" customFormat="1" x14ac:dyDescent="0.25">
      <c r="B8" s="10"/>
      <c r="C8" s="225"/>
      <c r="D8" s="37" t="s">
        <v>295</v>
      </c>
      <c r="E8" s="37" t="s">
        <v>296</v>
      </c>
      <c r="F8" s="37" t="s">
        <v>296</v>
      </c>
      <c r="G8" s="37" t="s">
        <v>296</v>
      </c>
      <c r="H8" s="37" t="s">
        <v>296</v>
      </c>
    </row>
    <row r="9" spans="2:8" x14ac:dyDescent="0.25">
      <c r="B9" s="39" t="s">
        <v>17</v>
      </c>
    </row>
    <row r="11" spans="2:8" x14ac:dyDescent="0.25">
      <c r="B11" s="39" t="s">
        <v>18</v>
      </c>
    </row>
    <row r="12" spans="2:8" x14ac:dyDescent="0.25">
      <c r="B12" s="6" t="s">
        <v>19</v>
      </c>
      <c r="C12" s="40" t="s">
        <v>230</v>
      </c>
      <c r="D12" s="9">
        <f>'4|Notes'!E403</f>
        <v>89445814</v>
      </c>
      <c r="E12" s="9">
        <f>'4|Notes'!F403</f>
        <v>116296393</v>
      </c>
      <c r="F12" s="9">
        <f>'4|Notes'!G403</f>
        <v>0</v>
      </c>
      <c r="G12" s="9">
        <f>'4|Notes'!H403</f>
        <v>0</v>
      </c>
      <c r="H12" s="9">
        <f>'4|Notes'!I403</f>
        <v>75594750</v>
      </c>
    </row>
    <row r="13" spans="2:8" x14ac:dyDescent="0.25">
      <c r="B13" s="6" t="s">
        <v>20</v>
      </c>
      <c r="C13" s="40" t="s">
        <v>231</v>
      </c>
      <c r="D13" s="41">
        <f>'4|Notes'!C414</f>
        <v>200116</v>
      </c>
      <c r="E13" s="41">
        <f>'4|Notes'!D414</f>
        <v>205771</v>
      </c>
      <c r="F13" s="41">
        <f>'4|Notes'!E414</f>
        <v>0</v>
      </c>
      <c r="G13" s="41">
        <f>'4|Notes'!F414</f>
        <v>0</v>
      </c>
      <c r="H13" s="41">
        <f>'4|Notes'!G414</f>
        <v>177000</v>
      </c>
    </row>
    <row r="14" spans="2:8" ht="16.5" thickBot="1" x14ac:dyDescent="0.3">
      <c r="B14" s="39" t="s">
        <v>229</v>
      </c>
      <c r="D14" s="179">
        <f>SUM(D12:D13)</f>
        <v>89645930</v>
      </c>
      <c r="E14" s="179">
        <f t="shared" ref="E14:H14" si="0">SUM(E12:E13)</f>
        <v>116502164</v>
      </c>
      <c r="F14" s="179">
        <f t="shared" si="0"/>
        <v>0</v>
      </c>
      <c r="G14" s="179">
        <f t="shared" si="0"/>
        <v>0</v>
      </c>
      <c r="H14" s="179">
        <f t="shared" si="0"/>
        <v>75771750</v>
      </c>
    </row>
    <row r="15" spans="2:8" ht="16.5" thickTop="1" x14ac:dyDescent="0.25">
      <c r="D15" s="9"/>
      <c r="E15" s="9"/>
      <c r="F15" s="9"/>
      <c r="G15" s="9"/>
      <c r="H15" s="9"/>
    </row>
    <row r="16" spans="2:8" ht="31.5" x14ac:dyDescent="0.25">
      <c r="B16" s="42" t="s">
        <v>227</v>
      </c>
      <c r="C16" s="40">
        <v>23</v>
      </c>
      <c r="D16" s="9">
        <f>'4|Notes'!C437</f>
        <v>4103282</v>
      </c>
      <c r="E16" s="9">
        <f>'4|Notes'!D437</f>
        <v>7081000</v>
      </c>
      <c r="F16" s="9">
        <f>'4|Notes'!E437</f>
        <v>0</v>
      </c>
      <c r="G16" s="9">
        <f>'4|Notes'!F437</f>
        <v>0</v>
      </c>
      <c r="H16" s="9">
        <f>'4|Notes'!G437</f>
        <v>3468000</v>
      </c>
    </row>
    <row r="17" spans="2:8" x14ac:dyDescent="0.25">
      <c r="D17" s="23"/>
      <c r="E17" s="9"/>
      <c r="F17" s="9"/>
      <c r="G17" s="9"/>
      <c r="H17" s="9"/>
    </row>
    <row r="18" spans="2:8" ht="16.5" thickBot="1" x14ac:dyDescent="0.3">
      <c r="B18" s="39" t="s">
        <v>21</v>
      </c>
      <c r="D18" s="179">
        <f>D14+D16</f>
        <v>93749212</v>
      </c>
      <c r="E18" s="179">
        <f t="shared" ref="E18:H18" si="1">E14+E16</f>
        <v>123583164</v>
      </c>
      <c r="F18" s="179">
        <f t="shared" si="1"/>
        <v>0</v>
      </c>
      <c r="G18" s="179">
        <f t="shared" si="1"/>
        <v>0</v>
      </c>
      <c r="H18" s="179">
        <f t="shared" si="1"/>
        <v>79239750</v>
      </c>
    </row>
    <row r="19" spans="2:8" ht="16.5" thickTop="1" x14ac:dyDescent="0.25">
      <c r="D19" s="23"/>
      <c r="E19" s="9"/>
      <c r="F19" s="9"/>
      <c r="G19" s="9"/>
      <c r="H19" s="9"/>
    </row>
    <row r="20" spans="2:8" x14ac:dyDescent="0.25">
      <c r="D20" s="23"/>
      <c r="E20" s="9"/>
      <c r="F20" s="9"/>
      <c r="G20" s="9"/>
      <c r="H20" s="9"/>
    </row>
    <row r="21" spans="2:8" x14ac:dyDescent="0.25">
      <c r="B21" s="39" t="s">
        <v>22</v>
      </c>
      <c r="D21" s="23"/>
      <c r="E21" s="9"/>
      <c r="F21" s="9"/>
      <c r="G21" s="9"/>
      <c r="H21" s="9"/>
    </row>
    <row r="22" spans="2:8" x14ac:dyDescent="0.25">
      <c r="D22" s="23"/>
      <c r="E22" s="9"/>
      <c r="F22" s="9"/>
      <c r="G22" s="9"/>
      <c r="H22" s="9"/>
    </row>
    <row r="23" spans="2:8" x14ac:dyDescent="0.25">
      <c r="B23" s="42" t="s">
        <v>228</v>
      </c>
      <c r="C23" s="40">
        <v>24</v>
      </c>
      <c r="D23" s="9">
        <f>'4|Notes'!C456</f>
        <v>6358200</v>
      </c>
      <c r="E23" s="9">
        <f>'4|Notes'!D456</f>
        <v>9063580</v>
      </c>
      <c r="F23" s="9">
        <f>'4|Notes'!E456</f>
        <v>0</v>
      </c>
      <c r="G23" s="9">
        <f>'4|Notes'!F456</f>
        <v>0</v>
      </c>
      <c r="H23" s="9">
        <f>'4|Notes'!G456</f>
        <v>21529750</v>
      </c>
    </row>
    <row r="24" spans="2:8" x14ac:dyDescent="0.25">
      <c r="D24" s="23"/>
      <c r="E24" s="9"/>
      <c r="F24" s="9"/>
      <c r="G24" s="9"/>
      <c r="H24" s="9"/>
    </row>
    <row r="25" spans="2:8" ht="16.5" thickBot="1" x14ac:dyDescent="0.3">
      <c r="B25" s="39" t="s">
        <v>270</v>
      </c>
      <c r="D25" s="179">
        <f>D18-D23</f>
        <v>87391012</v>
      </c>
      <c r="E25" s="179">
        <f t="shared" ref="E25:H25" si="2">E18-E23</f>
        <v>114519584</v>
      </c>
      <c r="F25" s="179">
        <f t="shared" si="2"/>
        <v>0</v>
      </c>
      <c r="G25" s="179">
        <f t="shared" si="2"/>
        <v>0</v>
      </c>
      <c r="H25" s="179">
        <f t="shared" si="2"/>
        <v>57710000</v>
      </c>
    </row>
    <row r="26" spans="2:8" ht="16.5" thickTop="1" x14ac:dyDescent="0.25">
      <c r="D26" s="23"/>
      <c r="E26" s="9"/>
      <c r="F26" s="9"/>
      <c r="G26" s="9"/>
      <c r="H26" s="9"/>
    </row>
    <row r="27" spans="2:8" x14ac:dyDescent="0.25">
      <c r="B27" s="39"/>
      <c r="D27" s="180"/>
      <c r="E27" s="22"/>
      <c r="F27" s="9"/>
      <c r="G27" s="9"/>
      <c r="H27" s="9"/>
    </row>
    <row r="28" spans="2:8" x14ac:dyDescent="0.25">
      <c r="B28" s="39" t="s">
        <v>192</v>
      </c>
      <c r="D28" s="180"/>
      <c r="E28" s="22"/>
      <c r="F28" s="9"/>
      <c r="G28" s="9"/>
      <c r="H28" s="9"/>
    </row>
    <row r="29" spans="2:8" x14ac:dyDescent="0.25">
      <c r="B29" s="39"/>
      <c r="D29" s="180"/>
      <c r="E29" s="22"/>
      <c r="F29" s="9"/>
      <c r="G29" s="9"/>
      <c r="H29" s="9"/>
    </row>
    <row r="30" spans="2:8" x14ac:dyDescent="0.25">
      <c r="B30" s="39" t="s">
        <v>193</v>
      </c>
      <c r="C30" s="40">
        <v>25</v>
      </c>
      <c r="D30" s="22">
        <f>'4|Notes'!C467</f>
        <v>57710000</v>
      </c>
      <c r="E30" s="22">
        <f>'4|Notes'!D467</f>
        <v>87391012</v>
      </c>
      <c r="F30" s="22">
        <f>'4|Notes'!E467*0</f>
        <v>0</v>
      </c>
      <c r="G30" s="22">
        <f>'4|Notes'!F467</f>
        <v>0</v>
      </c>
      <c r="H30" s="22">
        <f>'4|Notes'!G467</f>
        <v>6906000</v>
      </c>
    </row>
    <row r="31" spans="2:8" x14ac:dyDescent="0.25">
      <c r="B31" s="39" t="s">
        <v>194</v>
      </c>
      <c r="D31" s="22">
        <f>'1|Receipts &amp; Payments'!D39</f>
        <v>29681012</v>
      </c>
      <c r="E31" s="22">
        <f>'1|Receipts &amp; Payments'!E39</f>
        <v>27128572</v>
      </c>
      <c r="F31" s="22">
        <f>'1|Receipts &amp; Payments'!F39</f>
        <v>0</v>
      </c>
      <c r="G31" s="22">
        <f>'1|Receipts &amp; Payments'!G39</f>
        <v>0</v>
      </c>
      <c r="H31" s="22">
        <f>'1|Receipts &amp; Payments'!I39</f>
        <v>50804000</v>
      </c>
    </row>
    <row r="32" spans="2:8" x14ac:dyDescent="0.25">
      <c r="B32" s="39" t="s">
        <v>199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8" ht="16.5" thickBot="1" x14ac:dyDescent="0.3">
      <c r="B33" s="39" t="s">
        <v>329</v>
      </c>
      <c r="D33" s="179">
        <f>SUM(D30:D32)</f>
        <v>87391012</v>
      </c>
      <c r="E33" s="179">
        <f t="shared" ref="E33:H33" si="3">SUM(E30:E32)</f>
        <v>114519584</v>
      </c>
      <c r="F33" s="179">
        <f t="shared" si="3"/>
        <v>0</v>
      </c>
      <c r="G33" s="179">
        <f t="shared" si="3"/>
        <v>0</v>
      </c>
      <c r="H33" s="179">
        <f t="shared" si="3"/>
        <v>57710000</v>
      </c>
    </row>
    <row r="34" spans="2:8" ht="16.5" thickTop="1" x14ac:dyDescent="0.25">
      <c r="B34" s="39"/>
      <c r="D34" s="22"/>
      <c r="E34" s="22"/>
      <c r="F34" s="22"/>
      <c r="G34" s="22"/>
      <c r="H34" s="22"/>
    </row>
    <row r="35" spans="2:8" x14ac:dyDescent="0.25">
      <c r="B35" s="29" t="s">
        <v>219</v>
      </c>
      <c r="C35" s="276"/>
      <c r="D35" s="30">
        <f>D25-D33</f>
        <v>0</v>
      </c>
      <c r="E35" s="30">
        <f>E25-E33</f>
        <v>0</v>
      </c>
      <c r="F35" s="30">
        <f>F25-F33</f>
        <v>0</v>
      </c>
      <c r="G35" s="30">
        <f>G25-G33</f>
        <v>0</v>
      </c>
      <c r="H35" s="30">
        <f>H25-H33</f>
        <v>0</v>
      </c>
    </row>
    <row r="37" spans="2:8" ht="30.75" customHeight="1" x14ac:dyDescent="0.25">
      <c r="B37" s="307" t="s">
        <v>341</v>
      </c>
      <c r="C37" s="307"/>
      <c r="D37" s="307"/>
      <c r="E37" s="307"/>
      <c r="F37" s="307"/>
      <c r="G37" s="307"/>
      <c r="H37" s="307"/>
    </row>
    <row r="39" spans="2:8" x14ac:dyDescent="0.25">
      <c r="B39" s="3" t="s">
        <v>16</v>
      </c>
      <c r="C39" s="34"/>
      <c r="D39" s="3" t="s">
        <v>16</v>
      </c>
      <c r="E39" s="1"/>
    </row>
    <row r="40" spans="2:8" s="36" customFormat="1" x14ac:dyDescent="0.25">
      <c r="B40" s="4" t="s">
        <v>342</v>
      </c>
      <c r="C40" s="8"/>
      <c r="D40" s="4" t="s">
        <v>343</v>
      </c>
      <c r="E40" s="1"/>
    </row>
    <row r="41" spans="2:8" x14ac:dyDescent="0.25">
      <c r="E41" s="1"/>
    </row>
  </sheetData>
  <mergeCells count="1">
    <mergeCell ref="B37:H37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4"/>
  <sheetViews>
    <sheetView tabSelected="1" view="pageBreakPreview" topLeftCell="A24" zoomScale="60" zoomScaleNormal="85" workbookViewId="0">
      <selection activeCell="O39" sqref="O39"/>
    </sheetView>
  </sheetViews>
  <sheetFormatPr defaultRowHeight="15.75" x14ac:dyDescent="0.25"/>
  <cols>
    <col min="1" max="1" width="9.140625" style="1"/>
    <col min="2" max="2" width="57.7109375" style="1" bestFit="1" customWidth="1"/>
    <col min="3" max="3" width="11.5703125" style="7" bestFit="1" customWidth="1"/>
    <col min="4" max="4" width="22.28515625" style="8" customWidth="1"/>
    <col min="5" max="5" width="24.85546875" style="9" bestFit="1" customWidth="1"/>
    <col min="6" max="6" width="15.5703125" style="1" bestFit="1" customWidth="1"/>
    <col min="7" max="7" width="15.140625" style="1" bestFit="1" customWidth="1"/>
    <col min="8" max="8" width="21.85546875" style="1" bestFit="1" customWidth="1"/>
    <col min="9" max="9" width="25.42578125" style="1" bestFit="1" customWidth="1"/>
    <col min="10" max="16384" width="9.140625" style="1"/>
  </cols>
  <sheetData>
    <row r="2" spans="2:9" x14ac:dyDescent="0.25">
      <c r="B2" s="2" t="s">
        <v>286</v>
      </c>
    </row>
    <row r="3" spans="2:9" x14ac:dyDescent="0.25">
      <c r="B3" s="2"/>
    </row>
    <row r="4" spans="2:9" x14ac:dyDescent="0.25">
      <c r="B4" s="2" t="s">
        <v>425</v>
      </c>
    </row>
    <row r="5" spans="2:9" x14ac:dyDescent="0.25">
      <c r="B5" s="2"/>
    </row>
    <row r="6" spans="2:9" s="11" customFormat="1" x14ac:dyDescent="0.25">
      <c r="B6" s="10"/>
      <c r="C6" s="225"/>
      <c r="D6" s="12" t="s">
        <v>293</v>
      </c>
      <c r="E6" s="12" t="s">
        <v>294</v>
      </c>
      <c r="F6" s="12" t="s">
        <v>300</v>
      </c>
      <c r="G6" s="12" t="s">
        <v>307</v>
      </c>
      <c r="H6" s="13" t="s">
        <v>309</v>
      </c>
      <c r="I6" s="221" t="s">
        <v>409</v>
      </c>
    </row>
    <row r="7" spans="2:9" s="11" customFormat="1" x14ac:dyDescent="0.25">
      <c r="B7" s="10"/>
      <c r="C7" s="225" t="s">
        <v>0</v>
      </c>
      <c r="D7" s="12" t="s">
        <v>297</v>
      </c>
      <c r="E7" s="12" t="s">
        <v>298</v>
      </c>
      <c r="F7" s="12" t="s">
        <v>301</v>
      </c>
      <c r="G7" s="12" t="s">
        <v>302</v>
      </c>
      <c r="H7" s="222">
        <v>2015</v>
      </c>
      <c r="I7" s="223">
        <v>2014</v>
      </c>
    </row>
    <row r="8" spans="2:9" x14ac:dyDescent="0.25">
      <c r="C8" s="225"/>
      <c r="D8" s="12" t="s">
        <v>295</v>
      </c>
      <c r="E8" s="12" t="s">
        <v>296</v>
      </c>
      <c r="F8" s="12" t="s">
        <v>296</v>
      </c>
      <c r="G8" s="12" t="s">
        <v>296</v>
      </c>
      <c r="H8" s="12" t="s">
        <v>296</v>
      </c>
      <c r="I8" s="12" t="s">
        <v>296</v>
      </c>
    </row>
    <row r="9" spans="2:9" x14ac:dyDescent="0.25">
      <c r="B9" s="15" t="s">
        <v>204</v>
      </c>
      <c r="C9" s="14"/>
    </row>
    <row r="10" spans="2:9" x14ac:dyDescent="0.25">
      <c r="B10" s="15"/>
      <c r="C10" s="14"/>
    </row>
    <row r="11" spans="2:9" x14ac:dyDescent="0.25">
      <c r="B11" s="15" t="s">
        <v>205</v>
      </c>
      <c r="C11" s="14"/>
    </row>
    <row r="12" spans="2:9" x14ac:dyDescent="0.25">
      <c r="B12" s="3" t="s">
        <v>2</v>
      </c>
      <c r="C12" s="16">
        <v>1</v>
      </c>
      <c r="D12" s="9">
        <f>'4|Notes'!C16</f>
        <v>5000000</v>
      </c>
      <c r="E12" s="9">
        <f>'4|Notes'!D16</f>
        <v>4500000</v>
      </c>
      <c r="F12" s="9">
        <f>'4|Notes'!E16</f>
        <v>0</v>
      </c>
      <c r="G12" s="9">
        <f>'4|Notes'!F16</f>
        <v>0</v>
      </c>
      <c r="H12" s="9">
        <f>SUM(D12:G12)</f>
        <v>9500000</v>
      </c>
      <c r="I12" s="9">
        <f>'4|Notes'!H16</f>
        <v>0</v>
      </c>
    </row>
    <row r="13" spans="2:9" x14ac:dyDescent="0.25">
      <c r="B13" s="3" t="s">
        <v>3</v>
      </c>
      <c r="C13" s="16">
        <v>2</v>
      </c>
      <c r="D13" s="9">
        <f>'4|Notes'!C27</f>
        <v>1380000</v>
      </c>
      <c r="E13" s="9">
        <f>'4|Notes'!D27</f>
        <v>1450000</v>
      </c>
      <c r="F13" s="9">
        <f>'4|Notes'!E27</f>
        <v>0</v>
      </c>
      <c r="G13" s="9">
        <f>'4|Notes'!F27</f>
        <v>0</v>
      </c>
      <c r="H13" s="9">
        <f t="shared" ref="H13:H29" si="0">SUM(D13:G13)</f>
        <v>2830000</v>
      </c>
      <c r="I13" s="9">
        <f>'4|Notes'!H27</f>
        <v>0</v>
      </c>
    </row>
    <row r="14" spans="2:9" x14ac:dyDescent="0.25">
      <c r="B14" s="3" t="s">
        <v>4</v>
      </c>
      <c r="C14" s="16">
        <v>3</v>
      </c>
      <c r="D14" s="9">
        <f>'4|Notes'!E45</f>
        <v>2068000</v>
      </c>
      <c r="E14" s="9">
        <f>'4|Notes'!F45</f>
        <v>1963000</v>
      </c>
      <c r="F14" s="9">
        <f>'4|Notes'!G45</f>
        <v>0</v>
      </c>
      <c r="G14" s="9">
        <f>'4|Notes'!H45</f>
        <v>0</v>
      </c>
      <c r="H14" s="9">
        <f t="shared" si="0"/>
        <v>4031000</v>
      </c>
      <c r="I14" s="9">
        <f>'4|Notes'!J45</f>
        <v>0</v>
      </c>
    </row>
    <row r="15" spans="2:9" x14ac:dyDescent="0.25">
      <c r="B15" s="3" t="s">
        <v>161</v>
      </c>
      <c r="C15" s="16">
        <v>4</v>
      </c>
      <c r="D15" s="9">
        <f>'4|Notes'!C59</f>
        <v>169170000</v>
      </c>
      <c r="E15" s="9">
        <f>'4|Notes'!C59</f>
        <v>169170000</v>
      </c>
      <c r="F15" s="9">
        <f>'4|Notes'!E54</f>
        <v>0</v>
      </c>
      <c r="G15" s="9">
        <f>'4|Notes'!F54</f>
        <v>0</v>
      </c>
      <c r="H15" s="9">
        <f t="shared" si="0"/>
        <v>338340000</v>
      </c>
      <c r="I15" s="9">
        <f>'4|Notes'!D59</f>
        <v>333000000</v>
      </c>
    </row>
    <row r="16" spans="2:9" x14ac:dyDescent="0.25">
      <c r="B16" s="3" t="s">
        <v>159</v>
      </c>
      <c r="C16" s="16">
        <v>5</v>
      </c>
      <c r="D16" s="9">
        <f>'4|Notes'!C73</f>
        <v>16976920</v>
      </c>
      <c r="E16" s="9">
        <f>'4|Notes'!D73</f>
        <v>25465380</v>
      </c>
      <c r="F16" s="9">
        <f>'4|Notes'!E73</f>
        <v>0</v>
      </c>
      <c r="G16" s="9">
        <f>'4|Notes'!F73</f>
        <v>0</v>
      </c>
      <c r="H16" s="9">
        <f t="shared" si="0"/>
        <v>42442300</v>
      </c>
      <c r="I16" s="9">
        <f>'4|Notes'!H73</f>
        <v>51675000</v>
      </c>
    </row>
    <row r="17" spans="2:9" x14ac:dyDescent="0.25">
      <c r="B17" s="3" t="s">
        <v>7</v>
      </c>
      <c r="C17" s="16">
        <v>9</v>
      </c>
      <c r="D17" s="9">
        <f>'4|Notes'!C136</f>
        <v>4034800</v>
      </c>
      <c r="E17" s="9">
        <f>'4|Notes'!D136</f>
        <v>4026600</v>
      </c>
      <c r="F17" s="9">
        <f>'4|Notes'!E136</f>
        <v>0</v>
      </c>
      <c r="G17" s="9">
        <f>'4|Notes'!F136</f>
        <v>0</v>
      </c>
      <c r="H17" s="9">
        <f t="shared" si="0"/>
        <v>8061400</v>
      </c>
      <c r="I17" s="9">
        <f>'4|Notes'!H136</f>
        <v>0</v>
      </c>
    </row>
    <row r="18" spans="2:9" x14ac:dyDescent="0.25">
      <c r="B18" s="3" t="s">
        <v>8</v>
      </c>
      <c r="C18" s="16">
        <v>10</v>
      </c>
      <c r="D18" s="9">
        <f>'4|Notes'!C147</f>
        <v>650000</v>
      </c>
      <c r="E18" s="9">
        <f>'4|Notes'!D147</f>
        <v>500000</v>
      </c>
      <c r="F18" s="9">
        <f>'4|Notes'!E147</f>
        <v>0</v>
      </c>
      <c r="G18" s="9">
        <f>'4|Notes'!F147</f>
        <v>0</v>
      </c>
      <c r="H18" s="9">
        <f t="shared" si="0"/>
        <v>1150000</v>
      </c>
      <c r="I18" s="9">
        <f>'4|Notes'!H147</f>
        <v>0</v>
      </c>
    </row>
    <row r="19" spans="2:9" x14ac:dyDescent="0.25">
      <c r="B19" s="3" t="s">
        <v>9</v>
      </c>
      <c r="C19" s="16">
        <v>11</v>
      </c>
      <c r="D19" s="9">
        <f>'4|Notes'!C206</f>
        <v>21324082</v>
      </c>
      <c r="E19" s="9">
        <f>'4|Notes'!D206</f>
        <v>20100759</v>
      </c>
      <c r="F19" s="9">
        <f>'4|Notes'!E206</f>
        <v>0</v>
      </c>
      <c r="G19" s="9">
        <f>'4|Notes'!F206</f>
        <v>0</v>
      </c>
      <c r="H19" s="9">
        <f t="shared" si="0"/>
        <v>41424841</v>
      </c>
      <c r="I19" s="9">
        <f>'4|Notes'!H206</f>
        <v>7357000</v>
      </c>
    </row>
    <row r="20" spans="2:9" ht="16.5" thickBot="1" x14ac:dyDescent="0.3">
      <c r="D20" s="17">
        <f>SUM(D12:D19)</f>
        <v>220603802</v>
      </c>
      <c r="E20" s="17">
        <f t="shared" ref="E20:I20" si="1">SUM(E12:E19)</f>
        <v>227175739</v>
      </c>
      <c r="F20" s="17">
        <f t="shared" si="1"/>
        <v>0</v>
      </c>
      <c r="G20" s="17">
        <f t="shared" si="1"/>
        <v>0</v>
      </c>
      <c r="H20" s="17">
        <f>SUM(H12:H19)</f>
        <v>447779541</v>
      </c>
      <c r="I20" s="17">
        <f t="shared" si="1"/>
        <v>392032000</v>
      </c>
    </row>
    <row r="21" spans="2:9" ht="16.5" thickTop="1" x14ac:dyDescent="0.25">
      <c r="B21" s="15" t="s">
        <v>206</v>
      </c>
      <c r="D21" s="9"/>
      <c r="F21" s="9"/>
      <c r="G21" s="9"/>
      <c r="H21" s="9"/>
      <c r="I21" s="9"/>
    </row>
    <row r="22" spans="2:9" x14ac:dyDescent="0.25">
      <c r="B22" s="3" t="s">
        <v>11</v>
      </c>
      <c r="C22" s="16">
        <v>12</v>
      </c>
      <c r="D22" s="18">
        <f>'4|Notes'!C226</f>
        <v>43643200</v>
      </c>
      <c r="E22" s="18">
        <f>'4|Notes'!D226</f>
        <v>44467500</v>
      </c>
      <c r="F22" s="18">
        <f>'4|Notes'!E226</f>
        <v>0</v>
      </c>
      <c r="G22" s="18">
        <f>'4|Notes'!F226</f>
        <v>0</v>
      </c>
      <c r="H22" s="9">
        <f t="shared" si="0"/>
        <v>88110700</v>
      </c>
      <c r="I22" s="18">
        <f>'4|Notes'!H226</f>
        <v>131608800</v>
      </c>
    </row>
    <row r="23" spans="2:9" x14ac:dyDescent="0.25">
      <c r="B23" s="3" t="s">
        <v>154</v>
      </c>
      <c r="C23" s="16">
        <v>13</v>
      </c>
      <c r="D23" s="18">
        <f>'4|Notes'!C251</f>
        <v>57357550</v>
      </c>
      <c r="E23" s="18">
        <f>'4|Notes'!D251</f>
        <v>52330602</v>
      </c>
      <c r="F23" s="18">
        <f>'4|Notes'!E251</f>
        <v>0</v>
      </c>
      <c r="G23" s="18">
        <f>'4|Notes'!F251</f>
        <v>0</v>
      </c>
      <c r="H23" s="9">
        <f t="shared" si="0"/>
        <v>109688152</v>
      </c>
      <c r="I23" s="18">
        <f>'4|Notes'!H251</f>
        <v>105952000</v>
      </c>
    </row>
    <row r="24" spans="2:9" x14ac:dyDescent="0.25">
      <c r="B24" s="3" t="s">
        <v>155</v>
      </c>
      <c r="C24" s="16">
        <v>14</v>
      </c>
      <c r="D24" s="18">
        <f>'4|Notes'!C267</f>
        <v>1010000</v>
      </c>
      <c r="E24" s="18">
        <f>'4|Notes'!D267</f>
        <v>1180000</v>
      </c>
      <c r="F24" s="18">
        <f>'4|Notes'!E267</f>
        <v>0</v>
      </c>
      <c r="G24" s="18">
        <f>'4|Notes'!F267</f>
        <v>0</v>
      </c>
      <c r="H24" s="9">
        <f t="shared" si="0"/>
        <v>2190000</v>
      </c>
      <c r="I24" s="18">
        <f>'4|Notes'!H267</f>
        <v>0</v>
      </c>
    </row>
    <row r="25" spans="2:9" x14ac:dyDescent="0.25">
      <c r="B25" s="3" t="s">
        <v>172</v>
      </c>
      <c r="C25" s="16">
        <v>15</v>
      </c>
      <c r="D25" s="18">
        <f>'4|Notes'!C284</f>
        <v>1023950</v>
      </c>
      <c r="E25" s="18">
        <f>'4|Notes'!D284</f>
        <v>1184650</v>
      </c>
      <c r="F25" s="18">
        <f>'4|Notes'!E284</f>
        <v>0</v>
      </c>
      <c r="G25" s="18">
        <f>'4|Notes'!F284</f>
        <v>0</v>
      </c>
      <c r="H25" s="9">
        <f t="shared" si="0"/>
        <v>2208600</v>
      </c>
      <c r="I25" s="18">
        <f>'4|Notes'!H284</f>
        <v>0</v>
      </c>
    </row>
    <row r="26" spans="2:9" x14ac:dyDescent="0.25">
      <c r="B26" s="3" t="s">
        <v>156</v>
      </c>
      <c r="C26" s="16">
        <v>16</v>
      </c>
      <c r="D26" s="18">
        <f>'4|Notes'!C297</f>
        <v>26262140</v>
      </c>
      <c r="E26" s="18">
        <f>'4|Notes'!D297</f>
        <v>21885120</v>
      </c>
      <c r="F26" s="18">
        <f>'4|Notes'!E297</f>
        <v>0</v>
      </c>
      <c r="G26" s="18">
        <f>'4|Notes'!F297</f>
        <v>0</v>
      </c>
      <c r="H26" s="9">
        <f t="shared" si="0"/>
        <v>48147260</v>
      </c>
      <c r="I26" s="18">
        <f>'4|Notes'!H297</f>
        <v>83074500</v>
      </c>
    </row>
    <row r="27" spans="2:9" x14ac:dyDescent="0.25">
      <c r="B27" s="3" t="s">
        <v>13</v>
      </c>
      <c r="C27" s="16">
        <v>17</v>
      </c>
      <c r="D27" s="18">
        <f>'4|Notes'!C309</f>
        <v>5390520</v>
      </c>
      <c r="E27" s="18">
        <f>'4|Notes'!D309</f>
        <v>5989800</v>
      </c>
      <c r="F27" s="18">
        <f>'4|Notes'!E309</f>
        <v>0</v>
      </c>
      <c r="G27" s="18">
        <f>'4|Notes'!F309</f>
        <v>0</v>
      </c>
      <c r="H27" s="9">
        <f t="shared" si="0"/>
        <v>11380320</v>
      </c>
      <c r="I27" s="18">
        <f>'4|Notes'!H309</f>
        <v>34370000</v>
      </c>
    </row>
    <row r="28" spans="2:9" x14ac:dyDescent="0.25">
      <c r="B28" s="3" t="s">
        <v>14</v>
      </c>
      <c r="C28" s="16">
        <v>19</v>
      </c>
      <c r="D28" s="18">
        <f>'4|Notes'!C359</f>
        <v>13784780</v>
      </c>
      <c r="E28" s="18">
        <f>'4|Notes'!D359</f>
        <v>12923250</v>
      </c>
      <c r="F28" s="18">
        <f>'4|Notes'!E359</f>
        <v>0</v>
      </c>
      <c r="G28" s="18">
        <f>'4|Notes'!F359</f>
        <v>0</v>
      </c>
      <c r="H28" s="9">
        <f t="shared" si="0"/>
        <v>26708030</v>
      </c>
      <c r="I28" s="18">
        <f>'4|Notes'!H359</f>
        <v>0</v>
      </c>
    </row>
    <row r="29" spans="2:9" x14ac:dyDescent="0.25">
      <c r="B29" s="3" t="s">
        <v>15</v>
      </c>
      <c r="C29" s="16">
        <v>21</v>
      </c>
      <c r="D29" s="18">
        <f>'4|Notes'!C387</f>
        <v>7200000</v>
      </c>
      <c r="E29" s="18">
        <f>'4|Notes'!D387</f>
        <v>5866770</v>
      </c>
      <c r="F29" s="18">
        <f>'4|Notes'!E387</f>
        <v>0</v>
      </c>
      <c r="G29" s="18">
        <f>'4|Notes'!F387</f>
        <v>0</v>
      </c>
      <c r="H29" s="9">
        <f t="shared" si="0"/>
        <v>13066770</v>
      </c>
      <c r="I29" s="18">
        <f>'4|Notes'!H387</f>
        <v>276980</v>
      </c>
    </row>
    <row r="30" spans="2:9" ht="16.5" thickBot="1" x14ac:dyDescent="0.3">
      <c r="D30" s="17">
        <f>SUM(D22:D29)</f>
        <v>155672140</v>
      </c>
      <c r="E30" s="17">
        <f t="shared" ref="E30:I30" si="2">SUM(E22:E29)</f>
        <v>145827692</v>
      </c>
      <c r="F30" s="17">
        <f t="shared" si="2"/>
        <v>0</v>
      </c>
      <c r="G30" s="17">
        <f t="shared" si="2"/>
        <v>0</v>
      </c>
      <c r="H30" s="17">
        <f>SUM(H22:H29)</f>
        <v>301499832</v>
      </c>
      <c r="I30" s="17">
        <f t="shared" si="2"/>
        <v>355282280</v>
      </c>
    </row>
    <row r="31" spans="2:9" ht="16.5" thickTop="1" x14ac:dyDescent="0.25">
      <c r="B31" s="15" t="s">
        <v>207</v>
      </c>
      <c r="D31" s="9"/>
      <c r="F31" s="9"/>
      <c r="G31" s="9"/>
      <c r="H31" s="9"/>
      <c r="I31" s="9"/>
    </row>
    <row r="32" spans="2:9" x14ac:dyDescent="0.25">
      <c r="B32" s="1" t="s">
        <v>208</v>
      </c>
      <c r="D32" s="18">
        <f>-('2|Assets &amp; Liabilities'!D16-'2|Assets &amp; Liabilities'!H16)</f>
        <v>-635282</v>
      </c>
      <c r="E32" s="18">
        <f>-('2|Assets &amp; Liabilities'!E16-'2|Assets &amp; Liabilities'!D16)</f>
        <v>-2977718</v>
      </c>
      <c r="F32" s="18">
        <f>-('2|Assets &amp; Liabilities'!F16-'2|Assets &amp; Liabilities'!E16)*0</f>
        <v>0</v>
      </c>
      <c r="G32" s="18">
        <f>-('2|Assets &amp; Liabilities'!G16-'2|Assets &amp; Liabilities'!F16)</f>
        <v>0</v>
      </c>
      <c r="H32" s="19"/>
      <c r="I32" s="18">
        <v>-1891200</v>
      </c>
    </row>
    <row r="33" spans="2:9" x14ac:dyDescent="0.25">
      <c r="B33" s="1" t="s">
        <v>209</v>
      </c>
      <c r="D33" s="18">
        <f>'2|Assets &amp; Liabilities'!D23-'2|Assets &amp; Liabilities'!H23</f>
        <v>-15171550</v>
      </c>
      <c r="E33" s="18">
        <f>'2|Assets &amp; Liabilities'!E23-'2|Assets &amp; Liabilities'!D23</f>
        <v>2705380</v>
      </c>
      <c r="F33" s="18">
        <f>'2|Assets &amp; Liabilities'!F23-'2|Assets &amp; Liabilities'!E23*0</f>
        <v>0</v>
      </c>
      <c r="G33" s="18">
        <f>'2|Assets &amp; Liabilities'!G23-'2|Assets &amp; Liabilities'!F23</f>
        <v>0</v>
      </c>
      <c r="H33" s="19"/>
      <c r="I33" s="18">
        <v>-7822800</v>
      </c>
    </row>
    <row r="34" spans="2:9" x14ac:dyDescent="0.25">
      <c r="B34" s="1" t="s">
        <v>210</v>
      </c>
      <c r="D34" s="18">
        <f>'2|Assets &amp; Liabilities'!D32-'2|Assets &amp; Liabilities'!H32</f>
        <v>0</v>
      </c>
      <c r="E34" s="18">
        <f>'2|Assets &amp; Liabilities'!E32-'2|Assets &amp; Liabilities'!D32</f>
        <v>0</v>
      </c>
      <c r="F34" s="18">
        <f>'2|Assets &amp; Liabilities'!F32-'2|Assets &amp; Liabilities'!E32</f>
        <v>0</v>
      </c>
      <c r="G34" s="18">
        <f>'2|Assets &amp; Liabilities'!G32-'2|Assets &amp; Liabilities'!F32</f>
        <v>0</v>
      </c>
      <c r="H34" s="19"/>
      <c r="I34" s="18">
        <v>0</v>
      </c>
    </row>
    <row r="35" spans="2:9" x14ac:dyDescent="0.25">
      <c r="C35" s="20"/>
      <c r="D35" s="9"/>
      <c r="F35" s="9"/>
      <c r="G35" s="9"/>
      <c r="H35" s="19"/>
      <c r="I35" s="9"/>
    </row>
    <row r="36" spans="2:9" ht="16.5" thickBot="1" x14ac:dyDescent="0.3">
      <c r="B36" s="15" t="s">
        <v>211</v>
      </c>
      <c r="C36" s="21"/>
      <c r="D36" s="17">
        <f>SUM(D20,-D30,D32:D34)</f>
        <v>49124830</v>
      </c>
      <c r="E36" s="17">
        <f t="shared" ref="E36:G36" si="3">SUM(E20,-E30,E32:E34)</f>
        <v>81075709</v>
      </c>
      <c r="F36" s="17">
        <f t="shared" si="3"/>
        <v>0</v>
      </c>
      <c r="G36" s="17">
        <f t="shared" si="3"/>
        <v>0</v>
      </c>
      <c r="H36" s="22"/>
      <c r="I36" s="17">
        <f>SUM(I20,-I30,I32:I34)</f>
        <v>27035720</v>
      </c>
    </row>
    <row r="37" spans="2:9" ht="16.5" thickTop="1" x14ac:dyDescent="0.25">
      <c r="C37" s="20"/>
      <c r="D37" s="9"/>
      <c r="F37" s="9"/>
      <c r="G37" s="9"/>
      <c r="H37" s="9"/>
      <c r="I37" s="9"/>
    </row>
    <row r="38" spans="2:9" x14ac:dyDescent="0.25">
      <c r="B38" s="15" t="s">
        <v>212</v>
      </c>
      <c r="D38" s="9"/>
      <c r="F38" s="9"/>
      <c r="G38" s="9"/>
      <c r="H38" s="9"/>
      <c r="I38" s="9"/>
    </row>
    <row r="39" spans="2:9" x14ac:dyDescent="0.25">
      <c r="B39" s="3" t="s">
        <v>153</v>
      </c>
      <c r="C39" s="16">
        <v>8</v>
      </c>
      <c r="D39" s="18">
        <f>'4|Notes'!C117</f>
        <v>4620800</v>
      </c>
      <c r="E39" s="18">
        <f>'4|Notes'!D117</f>
        <v>5833200</v>
      </c>
      <c r="F39" s="18">
        <f>'4|Notes'!E117</f>
        <v>0</v>
      </c>
      <c r="G39" s="18">
        <f>'4|Notes'!F117</f>
        <v>0</v>
      </c>
      <c r="H39" s="9">
        <f t="shared" ref="H39:H40" si="4">SUM(D39:G39)</f>
        <v>10454000</v>
      </c>
      <c r="I39" s="18">
        <f>'4|Notes'!H117</f>
        <v>7299000</v>
      </c>
    </row>
    <row r="40" spans="2:9" x14ac:dyDescent="0.25">
      <c r="B40" s="3" t="s">
        <v>157</v>
      </c>
      <c r="C40" s="16">
        <v>18</v>
      </c>
      <c r="D40" s="9">
        <f>'4|Notes'!C345</f>
        <v>74962700</v>
      </c>
      <c r="E40" s="9">
        <f>'4|Notes'!D345</f>
        <v>103638675</v>
      </c>
      <c r="F40" s="9">
        <f>'4|Notes'!E345</f>
        <v>0</v>
      </c>
      <c r="G40" s="9">
        <f>'4|Notes'!F345</f>
        <v>0</v>
      </c>
      <c r="H40" s="9">
        <f t="shared" si="4"/>
        <v>178601375</v>
      </c>
      <c r="I40" s="9">
        <f>'4|Notes'!H345</f>
        <v>42694720</v>
      </c>
    </row>
    <row r="41" spans="2:9" ht="16.5" thickBot="1" x14ac:dyDescent="0.3">
      <c r="B41" s="15" t="s">
        <v>213</v>
      </c>
      <c r="C41" s="21"/>
      <c r="D41" s="17">
        <f>D39-D40</f>
        <v>-70341900</v>
      </c>
      <c r="E41" s="17">
        <f t="shared" ref="E41:I41" si="5">E39-E40</f>
        <v>-97805475</v>
      </c>
      <c r="F41" s="17">
        <f t="shared" si="5"/>
        <v>0</v>
      </c>
      <c r="G41" s="17">
        <f t="shared" si="5"/>
        <v>0</v>
      </c>
      <c r="H41" s="17">
        <f t="shared" si="5"/>
        <v>-168147375</v>
      </c>
      <c r="I41" s="17">
        <f t="shared" si="5"/>
        <v>-35395720</v>
      </c>
    </row>
    <row r="42" spans="2:9" ht="16.5" thickTop="1" x14ac:dyDescent="0.25">
      <c r="C42" s="21"/>
      <c r="D42" s="9"/>
      <c r="F42" s="9"/>
      <c r="G42" s="9"/>
      <c r="H42" s="9"/>
      <c r="I42" s="9"/>
    </row>
    <row r="43" spans="2:9" x14ac:dyDescent="0.25">
      <c r="B43" s="15" t="s">
        <v>214</v>
      </c>
      <c r="C43" s="21"/>
      <c r="D43" s="9"/>
      <c r="F43" s="9"/>
      <c r="G43" s="9"/>
      <c r="H43" s="9"/>
      <c r="I43" s="9"/>
    </row>
    <row r="44" spans="2:9" x14ac:dyDescent="0.25">
      <c r="B44" s="3" t="s">
        <v>5</v>
      </c>
      <c r="C44" s="16">
        <v>6</v>
      </c>
      <c r="D44" s="9">
        <f>'4|Notes'!C88</f>
        <v>24725000</v>
      </c>
      <c r="E44" s="9">
        <f>'4|Notes'!D88</f>
        <v>29670000</v>
      </c>
      <c r="F44" s="9">
        <f>'4|Notes'!E88</f>
        <v>0</v>
      </c>
      <c r="G44" s="9">
        <f>'4|Notes'!F88</f>
        <v>0</v>
      </c>
      <c r="H44" s="9">
        <f t="shared" ref="H44:H46" si="6">SUM(D44:G44)</f>
        <v>54395000</v>
      </c>
      <c r="I44" s="9">
        <f>'4|Notes'!H88</f>
        <v>49450000</v>
      </c>
    </row>
    <row r="45" spans="2:9" x14ac:dyDescent="0.25">
      <c r="B45" s="3" t="s">
        <v>6</v>
      </c>
      <c r="C45" s="16">
        <v>7</v>
      </c>
      <c r="D45" s="9">
        <f>'4|Notes'!C100</f>
        <v>14000000</v>
      </c>
      <c r="E45" s="9">
        <f>'4|Notes'!D100</f>
        <v>16500000</v>
      </c>
      <c r="F45" s="9">
        <f>'4|Notes'!E100</f>
        <v>0</v>
      </c>
      <c r="G45" s="9">
        <f>'4|Notes'!F100</f>
        <v>0</v>
      </c>
      <c r="H45" s="9">
        <f t="shared" si="6"/>
        <v>30500000</v>
      </c>
      <c r="I45" s="9">
        <f>'4|Notes'!H100</f>
        <v>0</v>
      </c>
    </row>
    <row r="46" spans="2:9" x14ac:dyDescent="0.25">
      <c r="B46" s="3" t="s">
        <v>158</v>
      </c>
      <c r="C46" s="16">
        <v>20</v>
      </c>
      <c r="D46" s="9">
        <f>-'4|Notes'!C374</f>
        <v>-3633750</v>
      </c>
      <c r="E46" s="9">
        <f>-'4|Notes'!D374</f>
        <v>-2584000</v>
      </c>
      <c r="F46" s="9">
        <f>'4|Notes'!E374</f>
        <v>0</v>
      </c>
      <c r="G46" s="9">
        <f>'4|Notes'!F374</f>
        <v>0</v>
      </c>
      <c r="H46" s="9">
        <f t="shared" si="6"/>
        <v>-6217750</v>
      </c>
      <c r="I46" s="9">
        <f>'4|Notes'!H374</f>
        <v>0</v>
      </c>
    </row>
    <row r="47" spans="2:9" ht="16.5" thickBot="1" x14ac:dyDescent="0.3">
      <c r="B47" s="15" t="s">
        <v>215</v>
      </c>
      <c r="C47" s="21"/>
      <c r="D47" s="17">
        <f>SUM(D44:D46)</f>
        <v>35091250</v>
      </c>
      <c r="E47" s="139">
        <f>SUM(E44:E46)</f>
        <v>43586000</v>
      </c>
      <c r="F47" s="17">
        <f t="shared" ref="F47:I47" si="7">SUM(F44:F46)</f>
        <v>0</v>
      </c>
      <c r="G47" s="17">
        <f t="shared" si="7"/>
        <v>0</v>
      </c>
      <c r="H47" s="17">
        <f t="shared" si="7"/>
        <v>78677250</v>
      </c>
      <c r="I47" s="17">
        <f t="shared" si="7"/>
        <v>49450000</v>
      </c>
    </row>
    <row r="48" spans="2:9" ht="16.5" thickTop="1" x14ac:dyDescent="0.25">
      <c r="C48" s="21"/>
      <c r="D48" s="23"/>
      <c r="F48" s="9"/>
      <c r="G48" s="9"/>
      <c r="H48" s="9"/>
      <c r="I48" s="9"/>
    </row>
    <row r="49" spans="2:9" s="15" customFormat="1" ht="16.5" thickBot="1" x14ac:dyDescent="0.3">
      <c r="B49" s="15" t="s">
        <v>216</v>
      </c>
      <c r="C49" s="14"/>
      <c r="D49" s="17">
        <f>D47+D41+D36</f>
        <v>13874180</v>
      </c>
      <c r="E49" s="17">
        <f t="shared" ref="E49:G49" si="8">E47+E41+E36</f>
        <v>26856234</v>
      </c>
      <c r="F49" s="17">
        <f t="shared" si="8"/>
        <v>0</v>
      </c>
      <c r="G49" s="17">
        <f t="shared" si="8"/>
        <v>0</v>
      </c>
      <c r="H49" s="22"/>
      <c r="I49" s="17">
        <f>I47+I41+I36</f>
        <v>41090000</v>
      </c>
    </row>
    <row r="50" spans="2:9" s="15" customFormat="1" ht="17.25" thickTop="1" thickBot="1" x14ac:dyDescent="0.3">
      <c r="B50" s="15" t="s">
        <v>217</v>
      </c>
      <c r="C50" s="14"/>
      <c r="D50" s="24">
        <f>'2|Assets &amp; Liabilities'!H14</f>
        <v>75771750</v>
      </c>
      <c r="E50" s="25">
        <f>'2|Assets &amp; Liabilities'!D14</f>
        <v>89645930</v>
      </c>
      <c r="F50" s="25">
        <f>'2|Assets &amp; Liabilities'!E14*0</f>
        <v>0</v>
      </c>
      <c r="G50" s="25">
        <f>'2|Assets &amp; Liabilities'!F14</f>
        <v>0</v>
      </c>
      <c r="H50" s="22"/>
      <c r="I50" s="26">
        <f>SUM('4|Notes'!G462:G463)</f>
        <v>65182000</v>
      </c>
    </row>
    <row r="51" spans="2:9" s="15" customFormat="1" ht="17.25" thickTop="1" thickBot="1" x14ac:dyDescent="0.3">
      <c r="B51" s="15" t="s">
        <v>218</v>
      </c>
      <c r="C51" s="14"/>
      <c r="D51" s="24">
        <f>SUM(D49:D50)</f>
        <v>89645930</v>
      </c>
      <c r="E51" s="24">
        <f>SUM(E49:E50)</f>
        <v>116502164</v>
      </c>
      <c r="F51" s="24">
        <f>SUM(F49:F50)</f>
        <v>0</v>
      </c>
      <c r="G51" s="25"/>
      <c r="H51" s="22"/>
      <c r="I51" s="24">
        <f>SUM(I49:I50)</f>
        <v>106272000</v>
      </c>
    </row>
    <row r="52" spans="2:9" s="15" customFormat="1" ht="16.5" thickTop="1" x14ac:dyDescent="0.25">
      <c r="C52" s="14"/>
      <c r="D52" s="27"/>
      <c r="E52" s="27"/>
      <c r="F52" s="27"/>
      <c r="G52" s="27"/>
      <c r="H52" s="22"/>
      <c r="I52" s="28"/>
    </row>
    <row r="53" spans="2:9" x14ac:dyDescent="0.25">
      <c r="B53" s="29" t="s">
        <v>219</v>
      </c>
      <c r="C53" s="277"/>
      <c r="D53" s="30">
        <f>'2|Assets &amp; Liabilities'!D14-'3|Cash flow statement'!D51</f>
        <v>0</v>
      </c>
      <c r="E53" s="30">
        <f>'2|Assets &amp; Liabilities'!E14-E51</f>
        <v>0</v>
      </c>
      <c r="F53" s="30">
        <f>('2|Assets &amp; Liabilities'!F14-F51)</f>
        <v>0</v>
      </c>
      <c r="G53" s="30">
        <f>'2|Assets &amp; Liabilities'!G14-G51</f>
        <v>0</v>
      </c>
      <c r="H53" s="278"/>
      <c r="I53" s="30">
        <f>('2|Assets &amp; Liabilities'!H14-'3|Cash flow statement'!I51)*0</f>
        <v>0</v>
      </c>
    </row>
    <row r="54" spans="2:9" x14ac:dyDescent="0.25">
      <c r="D54" s="31"/>
      <c r="E54" s="18"/>
    </row>
  </sheetData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8"/>
  <sheetViews>
    <sheetView view="pageBreakPreview" topLeftCell="A431" zoomScale="60" zoomScaleNormal="85" workbookViewId="0">
      <selection activeCell="J82" sqref="J82"/>
    </sheetView>
  </sheetViews>
  <sheetFormatPr defaultRowHeight="15.75" x14ac:dyDescent="0.25"/>
  <cols>
    <col min="1" max="1" width="5" style="8" bestFit="1" customWidth="1"/>
    <col min="2" max="2" width="57" style="44" customWidth="1"/>
    <col min="3" max="3" width="34.85546875" style="9" bestFit="1" customWidth="1"/>
    <col min="4" max="4" width="58.7109375" style="9" bestFit="1" customWidth="1"/>
    <col min="5" max="5" width="33.28515625" style="9" bestFit="1" customWidth="1"/>
    <col min="6" max="6" width="37" style="9" bestFit="1" customWidth="1"/>
    <col min="7" max="7" width="44.7109375" style="1" bestFit="1" customWidth="1"/>
    <col min="8" max="8" width="28" style="1" bestFit="1" customWidth="1"/>
    <col min="9" max="10" width="22.5703125" style="1" bestFit="1" customWidth="1"/>
    <col min="11" max="16384" width="9.140625" style="1"/>
  </cols>
  <sheetData>
    <row r="2" spans="1:8" x14ac:dyDescent="0.25">
      <c r="B2" s="2" t="s">
        <v>423</v>
      </c>
    </row>
    <row r="3" spans="1:8" x14ac:dyDescent="0.25">
      <c r="B3" s="2"/>
    </row>
    <row r="4" spans="1:8" x14ac:dyDescent="0.25">
      <c r="B4" s="2" t="s">
        <v>29</v>
      </c>
    </row>
    <row r="5" spans="1:8" x14ac:dyDescent="0.25">
      <c r="C5" s="45"/>
      <c r="D5" s="45"/>
      <c r="E5" s="45"/>
      <c r="F5" s="45"/>
    </row>
    <row r="6" spans="1:8" x14ac:dyDescent="0.25">
      <c r="C6" s="45"/>
      <c r="D6" s="45"/>
      <c r="E6" s="45"/>
      <c r="F6" s="45"/>
    </row>
    <row r="7" spans="1:8" x14ac:dyDescent="0.25">
      <c r="A7" s="279">
        <v>1</v>
      </c>
      <c r="B7" s="43" t="s">
        <v>32</v>
      </c>
      <c r="C7" s="12" t="s">
        <v>293</v>
      </c>
      <c r="D7" s="12" t="s">
        <v>294</v>
      </c>
      <c r="E7" s="12" t="s">
        <v>300</v>
      </c>
      <c r="F7" s="12" t="s">
        <v>307</v>
      </c>
      <c r="G7" s="13" t="s">
        <v>309</v>
      </c>
      <c r="H7" s="221" t="s">
        <v>409</v>
      </c>
    </row>
    <row r="8" spans="1:8" x14ac:dyDescent="0.25">
      <c r="C8" s="12" t="s">
        <v>297</v>
      </c>
      <c r="D8" s="12" t="s">
        <v>298</v>
      </c>
      <c r="E8" s="12" t="s">
        <v>301</v>
      </c>
      <c r="F8" s="12" t="s">
        <v>302</v>
      </c>
      <c r="G8" s="222">
        <v>2015</v>
      </c>
      <c r="H8" s="223">
        <v>2014</v>
      </c>
    </row>
    <row r="9" spans="1:8" x14ac:dyDescent="0.25">
      <c r="C9" s="12" t="s">
        <v>295</v>
      </c>
      <c r="D9" s="12" t="s">
        <v>296</v>
      </c>
      <c r="E9" s="12" t="s">
        <v>296</v>
      </c>
      <c r="F9" s="12" t="s">
        <v>296</v>
      </c>
      <c r="G9" s="12" t="s">
        <v>296</v>
      </c>
      <c r="H9" s="12" t="s">
        <v>296</v>
      </c>
    </row>
    <row r="10" spans="1:8" s="36" customFormat="1" x14ac:dyDescent="0.25">
      <c r="A10" s="34"/>
      <c r="B10" s="47"/>
      <c r="C10" s="48"/>
      <c r="D10" s="48"/>
      <c r="E10" s="48"/>
      <c r="F10" s="48"/>
      <c r="G10" s="48"/>
      <c r="H10" s="48"/>
    </row>
    <row r="11" spans="1:8" x14ac:dyDescent="0.25">
      <c r="B11" s="44" t="s">
        <v>33</v>
      </c>
      <c r="C11" s="49">
        <v>650000</v>
      </c>
      <c r="D11" s="49">
        <v>500000</v>
      </c>
      <c r="E11" s="49">
        <v>0</v>
      </c>
      <c r="F11" s="49">
        <v>0</v>
      </c>
      <c r="G11" s="50">
        <f>SUM(C11:F11)</f>
        <v>1150000</v>
      </c>
      <c r="H11" s="49">
        <v>0</v>
      </c>
    </row>
    <row r="12" spans="1:8" x14ac:dyDescent="0.25">
      <c r="B12" s="44" t="s">
        <v>34</v>
      </c>
      <c r="C12" s="49">
        <v>4000000</v>
      </c>
      <c r="D12" s="49">
        <v>3000000</v>
      </c>
      <c r="E12" s="49">
        <v>0</v>
      </c>
      <c r="F12" s="49">
        <v>0</v>
      </c>
      <c r="G12" s="50">
        <f t="shared" ref="G12:G14" si="0">SUM(C12:F12)</f>
        <v>7000000</v>
      </c>
      <c r="H12" s="49">
        <v>0</v>
      </c>
    </row>
    <row r="13" spans="1:8" x14ac:dyDescent="0.25">
      <c r="B13" s="44" t="s">
        <v>35</v>
      </c>
      <c r="C13" s="49">
        <v>350000</v>
      </c>
      <c r="D13" s="49">
        <v>1000000</v>
      </c>
      <c r="E13" s="49">
        <v>0</v>
      </c>
      <c r="F13" s="49">
        <v>0</v>
      </c>
      <c r="G13" s="50">
        <f t="shared" si="0"/>
        <v>1350000</v>
      </c>
      <c r="H13" s="49">
        <v>0</v>
      </c>
    </row>
    <row r="14" spans="1:8" x14ac:dyDescent="0.25">
      <c r="B14" s="44" t="s">
        <v>36</v>
      </c>
      <c r="C14" s="49">
        <v>0</v>
      </c>
      <c r="D14" s="49">
        <v>0</v>
      </c>
      <c r="E14" s="49">
        <v>0</v>
      </c>
      <c r="F14" s="49">
        <v>0</v>
      </c>
      <c r="G14" s="50">
        <f t="shared" si="0"/>
        <v>0</v>
      </c>
      <c r="H14" s="49">
        <v>0</v>
      </c>
    </row>
    <row r="15" spans="1:8" x14ac:dyDescent="0.25">
      <c r="C15" s="49"/>
      <c r="D15" s="49"/>
      <c r="E15" s="49"/>
      <c r="F15" s="49"/>
      <c r="H15" s="49"/>
    </row>
    <row r="16" spans="1:8" s="15" customFormat="1" ht="16.5" thickBot="1" x14ac:dyDescent="0.3">
      <c r="A16" s="279"/>
      <c r="B16" s="43" t="s">
        <v>163</v>
      </c>
      <c r="C16" s="51">
        <f t="shared" ref="C16:H16" si="1">SUM(C11:C14)</f>
        <v>5000000</v>
      </c>
      <c r="D16" s="51">
        <f t="shared" si="1"/>
        <v>4500000</v>
      </c>
      <c r="E16" s="51">
        <f t="shared" si="1"/>
        <v>0</v>
      </c>
      <c r="F16" s="51">
        <f t="shared" si="1"/>
        <v>0</v>
      </c>
      <c r="G16" s="51">
        <f t="shared" si="1"/>
        <v>9500000</v>
      </c>
      <c r="H16" s="51">
        <f t="shared" si="1"/>
        <v>0</v>
      </c>
    </row>
    <row r="17" spans="1:10" ht="16.5" thickTop="1" x14ac:dyDescent="0.25">
      <c r="C17" s="49"/>
      <c r="D17" s="49"/>
      <c r="E17" s="49"/>
      <c r="F17" s="49"/>
    </row>
    <row r="18" spans="1:10" x14ac:dyDescent="0.25">
      <c r="C18" s="52"/>
      <c r="D18" s="52"/>
      <c r="E18" s="52"/>
      <c r="F18" s="52"/>
      <c r="G18" s="53"/>
      <c r="H18" s="53"/>
    </row>
    <row r="19" spans="1:10" x14ac:dyDescent="0.25">
      <c r="A19" s="279">
        <v>2</v>
      </c>
      <c r="B19" s="43" t="s">
        <v>37</v>
      </c>
      <c r="C19" s="12" t="s">
        <v>293</v>
      </c>
      <c r="D19" s="12" t="s">
        <v>294</v>
      </c>
      <c r="E19" s="12" t="s">
        <v>300</v>
      </c>
      <c r="F19" s="12" t="s">
        <v>307</v>
      </c>
      <c r="G19" s="13" t="s">
        <v>309</v>
      </c>
      <c r="H19" s="221" t="s">
        <v>409</v>
      </c>
    </row>
    <row r="20" spans="1:10" x14ac:dyDescent="0.25">
      <c r="C20" s="12" t="s">
        <v>297</v>
      </c>
      <c r="D20" s="12" t="s">
        <v>298</v>
      </c>
      <c r="E20" s="12" t="s">
        <v>301</v>
      </c>
      <c r="F20" s="12" t="s">
        <v>302</v>
      </c>
      <c r="G20" s="222">
        <v>2015</v>
      </c>
      <c r="H20" s="223">
        <v>2014</v>
      </c>
    </row>
    <row r="21" spans="1:10" x14ac:dyDescent="0.25">
      <c r="C21" s="12" t="s">
        <v>295</v>
      </c>
      <c r="D21" s="12" t="s">
        <v>296</v>
      </c>
      <c r="E21" s="12" t="s">
        <v>296</v>
      </c>
      <c r="F21" s="12" t="s">
        <v>296</v>
      </c>
      <c r="G21" s="12" t="s">
        <v>296</v>
      </c>
      <c r="H21" s="12" t="s">
        <v>296</v>
      </c>
    </row>
    <row r="23" spans="1:10" x14ac:dyDescent="0.25">
      <c r="B23" s="44" t="s">
        <v>38</v>
      </c>
      <c r="C23" s="49">
        <v>500000</v>
      </c>
      <c r="D23" s="49">
        <v>400000</v>
      </c>
      <c r="E23" s="49">
        <v>0</v>
      </c>
      <c r="F23" s="49">
        <v>0</v>
      </c>
      <c r="G23" s="50">
        <f>SUM(C23:F23)</f>
        <v>900000</v>
      </c>
      <c r="H23" s="49">
        <v>0</v>
      </c>
    </row>
    <row r="24" spans="1:10" x14ac:dyDescent="0.25">
      <c r="B24" s="44" t="s">
        <v>39</v>
      </c>
      <c r="C24" s="49">
        <v>680000</v>
      </c>
      <c r="D24" s="49">
        <v>300000</v>
      </c>
      <c r="E24" s="49">
        <v>0</v>
      </c>
      <c r="F24" s="49">
        <v>0</v>
      </c>
      <c r="G24" s="50">
        <f>SUM(C24:F24)</f>
        <v>980000</v>
      </c>
      <c r="H24" s="49">
        <v>0</v>
      </c>
    </row>
    <row r="25" spans="1:10" ht="31.5" x14ac:dyDescent="0.25">
      <c r="B25" s="44" t="s">
        <v>40</v>
      </c>
      <c r="C25" s="49">
        <v>200000</v>
      </c>
      <c r="D25" s="49">
        <v>750000</v>
      </c>
      <c r="E25" s="49">
        <v>0</v>
      </c>
      <c r="F25" s="49">
        <v>0</v>
      </c>
      <c r="G25" s="50">
        <f>SUM(C25:F25)</f>
        <v>950000</v>
      </c>
      <c r="H25" s="49">
        <v>0</v>
      </c>
    </row>
    <row r="27" spans="1:10" s="15" customFormat="1" ht="16.5" thickBot="1" x14ac:dyDescent="0.3">
      <c r="A27" s="279"/>
      <c r="B27" s="43" t="s">
        <v>163</v>
      </c>
      <c r="C27" s="51">
        <f>SUM(C23:C25)</f>
        <v>1380000</v>
      </c>
      <c r="D27" s="51">
        <f t="shared" ref="D27:H27" si="2">SUM(D23:D25)</f>
        <v>1450000</v>
      </c>
      <c r="E27" s="51">
        <f t="shared" si="2"/>
        <v>0</v>
      </c>
      <c r="F27" s="51">
        <f t="shared" si="2"/>
        <v>0</v>
      </c>
      <c r="G27" s="51">
        <f t="shared" si="2"/>
        <v>2830000</v>
      </c>
      <c r="H27" s="51">
        <f t="shared" si="2"/>
        <v>0</v>
      </c>
    </row>
    <row r="28" spans="1:10" ht="16.5" thickTop="1" x14ac:dyDescent="0.25">
      <c r="D28" s="49"/>
      <c r="E28" s="49"/>
      <c r="F28" s="49"/>
    </row>
    <row r="30" spans="1:10" ht="31.5" x14ac:dyDescent="0.25">
      <c r="A30" s="279">
        <v>3</v>
      </c>
      <c r="B30" s="43" t="s">
        <v>41</v>
      </c>
    </row>
    <row r="31" spans="1:10" x14ac:dyDescent="0.25">
      <c r="A31" s="279"/>
      <c r="B31" s="43"/>
    </row>
    <row r="32" spans="1:10" ht="16.5" thickBot="1" x14ac:dyDescent="0.3">
      <c r="A32" s="279"/>
      <c r="B32" s="54"/>
      <c r="J32" s="55"/>
    </row>
    <row r="33" spans="1:10" x14ac:dyDescent="0.25">
      <c r="A33" s="279"/>
      <c r="B33" s="312" t="s">
        <v>167</v>
      </c>
      <c r="C33" s="309" t="s">
        <v>168</v>
      </c>
      <c r="D33" s="309" t="s">
        <v>169</v>
      </c>
      <c r="E33" s="57" t="s">
        <v>293</v>
      </c>
      <c r="F33" s="57" t="s">
        <v>294</v>
      </c>
      <c r="G33" s="57" t="s">
        <v>300</v>
      </c>
      <c r="H33" s="57" t="s">
        <v>307</v>
      </c>
      <c r="I33" s="57" t="s">
        <v>309</v>
      </c>
      <c r="J33" s="57" t="s">
        <v>409</v>
      </c>
    </row>
    <row r="34" spans="1:10" ht="16.5" thickBot="1" x14ac:dyDescent="0.3">
      <c r="A34" s="279"/>
      <c r="B34" s="313"/>
      <c r="C34" s="310"/>
      <c r="D34" s="310"/>
      <c r="E34" s="58" t="s">
        <v>297</v>
      </c>
      <c r="F34" s="58" t="s">
        <v>298</v>
      </c>
      <c r="G34" s="58" t="s">
        <v>301</v>
      </c>
      <c r="H34" s="58" t="s">
        <v>302</v>
      </c>
      <c r="I34" s="58">
        <v>2015</v>
      </c>
      <c r="J34" s="58">
        <v>2014</v>
      </c>
    </row>
    <row r="35" spans="1:10" ht="32.25" thickBot="1" x14ac:dyDescent="0.3">
      <c r="A35" s="279"/>
      <c r="B35" s="59" t="s">
        <v>170</v>
      </c>
      <c r="C35" s="60"/>
      <c r="D35" s="61"/>
      <c r="E35" s="62" t="s">
        <v>295</v>
      </c>
      <c r="F35" s="61" t="s">
        <v>296</v>
      </c>
      <c r="G35" s="61" t="s">
        <v>296</v>
      </c>
      <c r="H35" s="61" t="s">
        <v>296</v>
      </c>
      <c r="I35" s="61" t="s">
        <v>296</v>
      </c>
      <c r="J35" s="61" t="s">
        <v>296</v>
      </c>
    </row>
    <row r="36" spans="1:10" ht="16.5" thickBot="1" x14ac:dyDescent="0.3">
      <c r="A36" s="279"/>
      <c r="B36" s="187"/>
      <c r="C36" s="64"/>
      <c r="D36" s="65"/>
      <c r="E36" s="66"/>
      <c r="F36" s="66"/>
      <c r="G36" s="66"/>
      <c r="H36" s="66"/>
      <c r="I36" s="66"/>
      <c r="J36" s="66"/>
    </row>
    <row r="37" spans="1:10" ht="16.5" thickBot="1" x14ac:dyDescent="0.3">
      <c r="A37" s="279"/>
      <c r="B37" s="187" t="s">
        <v>333</v>
      </c>
      <c r="C37" s="67" t="s">
        <v>273</v>
      </c>
      <c r="D37" s="67" t="s">
        <v>273</v>
      </c>
      <c r="E37" s="186">
        <v>800000</v>
      </c>
      <c r="F37" s="186">
        <v>135000</v>
      </c>
      <c r="G37" s="67" t="s">
        <v>273</v>
      </c>
      <c r="H37" s="67" t="s">
        <v>273</v>
      </c>
      <c r="I37" s="186">
        <f>SUM(E37:H37)</f>
        <v>935000</v>
      </c>
      <c r="J37" s="67">
        <v>0</v>
      </c>
    </row>
    <row r="38" spans="1:10" ht="16.5" thickBot="1" x14ac:dyDescent="0.3">
      <c r="A38" s="279"/>
      <c r="B38" s="187" t="s">
        <v>334</v>
      </c>
      <c r="C38" s="67" t="s">
        <v>273</v>
      </c>
      <c r="D38" s="67" t="s">
        <v>273</v>
      </c>
      <c r="E38" s="186">
        <v>250000</v>
      </c>
      <c r="F38" s="186">
        <v>700000</v>
      </c>
      <c r="G38" s="67" t="s">
        <v>273</v>
      </c>
      <c r="H38" s="67" t="s">
        <v>273</v>
      </c>
      <c r="I38" s="186">
        <f>SUM(E38:H38)</f>
        <v>950000</v>
      </c>
      <c r="J38" s="67">
        <v>0</v>
      </c>
    </row>
    <row r="39" spans="1:10" ht="16.5" thickBot="1" x14ac:dyDescent="0.3">
      <c r="A39" s="279"/>
      <c r="B39" s="63"/>
      <c r="C39" s="67"/>
      <c r="D39" s="67"/>
      <c r="E39" s="186"/>
      <c r="F39" s="186"/>
      <c r="G39" s="67"/>
      <c r="H39" s="67"/>
      <c r="I39" s="186"/>
      <c r="J39" s="67"/>
    </row>
    <row r="40" spans="1:10" ht="32.25" thickBot="1" x14ac:dyDescent="0.3">
      <c r="A40" s="279"/>
      <c r="B40" s="68" t="s">
        <v>171</v>
      </c>
      <c r="C40" s="67"/>
      <c r="D40" s="67"/>
      <c r="E40" s="186"/>
      <c r="F40" s="186"/>
      <c r="G40" s="67"/>
      <c r="H40" s="67"/>
      <c r="I40" s="186"/>
      <c r="J40" s="67"/>
    </row>
    <row r="41" spans="1:10" ht="16.5" thickBot="1" x14ac:dyDescent="0.3">
      <c r="A41" s="279"/>
      <c r="B41" s="187" t="s">
        <v>335</v>
      </c>
      <c r="C41" s="64"/>
      <c r="D41" s="65"/>
      <c r="E41" s="151"/>
      <c r="F41" s="151"/>
      <c r="G41" s="65"/>
      <c r="H41" s="65"/>
      <c r="I41" s="151"/>
      <c r="J41" s="65"/>
    </row>
    <row r="42" spans="1:10" ht="16.5" thickBot="1" x14ac:dyDescent="0.3">
      <c r="A42" s="279"/>
      <c r="B42" s="187" t="s">
        <v>336</v>
      </c>
      <c r="C42" s="67" t="s">
        <v>273</v>
      </c>
      <c r="D42" s="67" t="s">
        <v>273</v>
      </c>
      <c r="E42" s="186">
        <v>724000</v>
      </c>
      <c r="F42" s="186">
        <v>450000</v>
      </c>
      <c r="G42" s="67" t="s">
        <v>273</v>
      </c>
      <c r="H42" s="67" t="s">
        <v>273</v>
      </c>
      <c r="I42" s="186">
        <f t="shared" ref="I42:I43" si="3">SUM(E42:H42)</f>
        <v>1174000</v>
      </c>
      <c r="J42" s="67">
        <v>0</v>
      </c>
    </row>
    <row r="43" spans="1:10" ht="16.5" thickBot="1" x14ac:dyDescent="0.3">
      <c r="A43" s="279"/>
      <c r="B43" s="63"/>
      <c r="C43" s="67" t="s">
        <v>273</v>
      </c>
      <c r="D43" s="67" t="s">
        <v>273</v>
      </c>
      <c r="E43" s="186">
        <v>294000</v>
      </c>
      <c r="F43" s="186">
        <v>678000</v>
      </c>
      <c r="G43" s="67" t="s">
        <v>273</v>
      </c>
      <c r="H43" s="67" t="s">
        <v>273</v>
      </c>
      <c r="I43" s="186">
        <f t="shared" si="3"/>
        <v>972000</v>
      </c>
      <c r="J43" s="67">
        <v>0</v>
      </c>
    </row>
    <row r="44" spans="1:10" ht="16.5" thickBot="1" x14ac:dyDescent="0.3">
      <c r="A44" s="279"/>
      <c r="B44" s="124" t="s">
        <v>163</v>
      </c>
      <c r="C44" s="67"/>
      <c r="D44" s="67"/>
      <c r="E44" s="186"/>
      <c r="F44" s="186"/>
      <c r="G44" s="67"/>
      <c r="H44" s="67"/>
      <c r="I44" s="186"/>
      <c r="J44" s="67"/>
    </row>
    <row r="45" spans="1:10" ht="16.5" thickBot="1" x14ac:dyDescent="0.3">
      <c r="A45" s="279"/>
      <c r="B45" s="69"/>
      <c r="C45" s="61"/>
      <c r="D45" s="65"/>
      <c r="E45" s="151">
        <f>SUM(E37:E43)</f>
        <v>2068000</v>
      </c>
      <c r="F45" s="151">
        <f t="shared" ref="F45:J45" si="4">SUM(F37:F43)</f>
        <v>1963000</v>
      </c>
      <c r="G45" s="65">
        <f t="shared" si="4"/>
        <v>0</v>
      </c>
      <c r="H45" s="65">
        <f t="shared" si="4"/>
        <v>0</v>
      </c>
      <c r="I45" s="151">
        <f t="shared" si="4"/>
        <v>4031000</v>
      </c>
      <c r="J45" s="65">
        <f t="shared" si="4"/>
        <v>0</v>
      </c>
    </row>
    <row r="46" spans="1:10" x14ac:dyDescent="0.25">
      <c r="A46" s="279"/>
      <c r="B46" s="43"/>
      <c r="C46" s="70"/>
      <c r="D46" s="71"/>
      <c r="E46" s="71"/>
      <c r="F46" s="71"/>
      <c r="G46" s="71"/>
      <c r="H46" s="71"/>
      <c r="I46" s="71"/>
      <c r="J46" s="71"/>
    </row>
    <row r="47" spans="1:10" x14ac:dyDescent="0.25">
      <c r="A47" s="279"/>
      <c r="B47" s="72" t="s">
        <v>48</v>
      </c>
    </row>
    <row r="48" spans="1:10" x14ac:dyDescent="0.25">
      <c r="A48" s="279"/>
      <c r="B48" s="43"/>
    </row>
    <row r="49" spans="1:8" s="6" customFormat="1" x14ac:dyDescent="0.25">
      <c r="A49" s="280">
        <v>4</v>
      </c>
      <c r="B49" s="73" t="s">
        <v>220</v>
      </c>
      <c r="C49" s="19"/>
      <c r="D49" s="19"/>
      <c r="E49" s="19"/>
      <c r="F49" s="19"/>
    </row>
    <row r="50" spans="1:8" s="6" customFormat="1" x14ac:dyDescent="0.25">
      <c r="A50" s="281"/>
      <c r="B50" s="73"/>
      <c r="C50" s="19"/>
      <c r="D50" s="19"/>
      <c r="E50" s="19"/>
      <c r="F50" s="19"/>
    </row>
    <row r="51" spans="1:8" s="39" customFormat="1" ht="15" customHeight="1" x14ac:dyDescent="0.25">
      <c r="A51" s="280"/>
      <c r="B51" s="311" t="s">
        <v>162</v>
      </c>
      <c r="C51" s="74" t="s">
        <v>309</v>
      </c>
      <c r="D51" s="74" t="s">
        <v>426</v>
      </c>
      <c r="E51" s="75"/>
      <c r="F51" s="75"/>
    </row>
    <row r="52" spans="1:8" s="39" customFormat="1" x14ac:dyDescent="0.25">
      <c r="A52" s="280"/>
      <c r="B52" s="311"/>
      <c r="C52" s="74">
        <v>2016</v>
      </c>
      <c r="D52" s="74">
        <v>2015</v>
      </c>
      <c r="E52" s="75"/>
    </row>
    <row r="53" spans="1:8" s="39" customFormat="1" x14ac:dyDescent="0.25">
      <c r="A53" s="280"/>
      <c r="B53" s="159"/>
      <c r="C53" s="76" t="s">
        <v>271</v>
      </c>
      <c r="D53" s="76" t="s">
        <v>271</v>
      </c>
      <c r="E53" s="75"/>
    </row>
    <row r="54" spans="1:8" s="39" customFormat="1" x14ac:dyDescent="0.25">
      <c r="A54" s="280"/>
      <c r="B54" s="77" t="s">
        <v>303</v>
      </c>
      <c r="C54" s="141">
        <v>96920000</v>
      </c>
      <c r="D54" s="142">
        <v>68250000</v>
      </c>
      <c r="E54" s="75"/>
      <c r="F54" s="75"/>
    </row>
    <row r="55" spans="1:8" s="39" customFormat="1" x14ac:dyDescent="0.25">
      <c r="A55" s="280"/>
      <c r="B55" s="77" t="s">
        <v>304</v>
      </c>
      <c r="C55" s="141">
        <v>72250000</v>
      </c>
      <c r="D55" s="142">
        <v>67750000</v>
      </c>
      <c r="E55" s="75"/>
      <c r="F55" s="75"/>
    </row>
    <row r="56" spans="1:8" s="39" customFormat="1" x14ac:dyDescent="0.25">
      <c r="A56" s="280"/>
      <c r="B56" s="77" t="s">
        <v>305</v>
      </c>
      <c r="C56" s="141"/>
      <c r="D56" s="142">
        <v>56000000</v>
      </c>
      <c r="E56" s="75"/>
      <c r="F56" s="75"/>
    </row>
    <row r="57" spans="1:8" s="39" customFormat="1" x14ac:dyDescent="0.25">
      <c r="A57" s="280"/>
      <c r="B57" s="77" t="s">
        <v>306</v>
      </c>
      <c r="C57" s="141"/>
      <c r="D57" s="142">
        <v>141000000</v>
      </c>
      <c r="E57" s="75"/>
      <c r="F57" s="75"/>
    </row>
    <row r="58" spans="1:8" s="39" customFormat="1" x14ac:dyDescent="0.25">
      <c r="A58" s="280"/>
      <c r="B58" s="77"/>
      <c r="C58" s="143"/>
      <c r="D58" s="137"/>
      <c r="E58" s="75"/>
      <c r="F58" s="75"/>
    </row>
    <row r="59" spans="1:8" s="39" customFormat="1" x14ac:dyDescent="0.25">
      <c r="A59" s="280"/>
      <c r="B59" s="159" t="s">
        <v>163</v>
      </c>
      <c r="C59" s="144">
        <f>SUM(C54:C57)</f>
        <v>169170000</v>
      </c>
      <c r="D59" s="145">
        <f>SUM(D54:D57)</f>
        <v>333000000</v>
      </c>
      <c r="E59" s="75"/>
      <c r="F59" s="75"/>
    </row>
    <row r="60" spans="1:8" s="39" customFormat="1" x14ac:dyDescent="0.25">
      <c r="A60" s="280"/>
      <c r="B60" s="73"/>
      <c r="C60" s="75"/>
      <c r="D60" s="75"/>
      <c r="E60" s="75"/>
      <c r="F60" s="75"/>
    </row>
    <row r="61" spans="1:8" s="39" customFormat="1" x14ac:dyDescent="0.25">
      <c r="A61" s="280"/>
      <c r="B61" s="73"/>
      <c r="C61" s="75"/>
      <c r="D61" s="75"/>
      <c r="E61" s="75"/>
      <c r="F61" s="75"/>
    </row>
    <row r="62" spans="1:8" s="6" customFormat="1" ht="31.5" x14ac:dyDescent="0.25">
      <c r="A62" s="280">
        <v>5</v>
      </c>
      <c r="B62" s="73" t="s">
        <v>166</v>
      </c>
      <c r="C62" s="12" t="s">
        <v>293</v>
      </c>
      <c r="D62" s="12" t="s">
        <v>294</v>
      </c>
      <c r="E62" s="12" t="s">
        <v>300</v>
      </c>
      <c r="F62" s="12" t="s">
        <v>307</v>
      </c>
      <c r="G62" s="13" t="s">
        <v>309</v>
      </c>
      <c r="H62" s="221" t="s">
        <v>409</v>
      </c>
    </row>
    <row r="63" spans="1:8" s="6" customFormat="1" x14ac:dyDescent="0.25">
      <c r="A63" s="281"/>
      <c r="B63" s="44"/>
      <c r="C63" s="12" t="s">
        <v>297</v>
      </c>
      <c r="D63" s="12" t="s">
        <v>298</v>
      </c>
      <c r="E63" s="12" t="s">
        <v>301</v>
      </c>
      <c r="F63" s="12" t="s">
        <v>302</v>
      </c>
      <c r="G63" s="222">
        <v>2015</v>
      </c>
      <c r="H63" s="223">
        <v>2014</v>
      </c>
    </row>
    <row r="64" spans="1:8" s="6" customFormat="1" x14ac:dyDescent="0.25">
      <c r="A64" s="281"/>
      <c r="B64" s="44"/>
      <c r="C64" s="12" t="s">
        <v>295</v>
      </c>
      <c r="D64" s="12" t="s">
        <v>296</v>
      </c>
      <c r="E64" s="12" t="s">
        <v>296</v>
      </c>
      <c r="F64" s="12" t="s">
        <v>296</v>
      </c>
      <c r="G64" s="12" t="s">
        <v>296</v>
      </c>
      <c r="H64" s="12" t="s">
        <v>296</v>
      </c>
    </row>
    <row r="65" spans="1:8" s="56" customFormat="1" x14ac:dyDescent="0.25">
      <c r="A65" s="282"/>
      <c r="B65" s="47"/>
      <c r="C65" s="48"/>
      <c r="D65" s="48"/>
      <c r="E65" s="48"/>
      <c r="F65" s="48"/>
      <c r="G65" s="48"/>
      <c r="H65" s="48"/>
    </row>
    <row r="66" spans="1:8" s="6" customFormat="1" x14ac:dyDescent="0.25">
      <c r="A66" s="281"/>
      <c r="B66" s="35" t="s">
        <v>332</v>
      </c>
      <c r="C66" s="78"/>
      <c r="D66" s="78"/>
      <c r="E66" s="78"/>
      <c r="F66" s="78"/>
      <c r="G66" s="78"/>
      <c r="H66" s="78"/>
    </row>
    <row r="67" spans="1:8" s="6" customFormat="1" x14ac:dyDescent="0.25">
      <c r="A67" s="281"/>
      <c r="B67" s="35" t="s">
        <v>314</v>
      </c>
      <c r="C67" s="148">
        <v>5230120</v>
      </c>
      <c r="D67" s="149">
        <v>7845180</v>
      </c>
      <c r="E67" s="150">
        <v>0</v>
      </c>
      <c r="F67" s="150">
        <v>0</v>
      </c>
      <c r="G67" s="150">
        <f>SUM(C67:F67)</f>
        <v>13075300</v>
      </c>
      <c r="H67" s="150">
        <v>12800000</v>
      </c>
    </row>
    <row r="68" spans="1:8" s="6" customFormat="1" ht="31.5" x14ac:dyDescent="0.25">
      <c r="A68" s="281"/>
      <c r="B68" s="35" t="s">
        <v>315</v>
      </c>
      <c r="C68" s="148">
        <v>1826800</v>
      </c>
      <c r="D68" s="150">
        <v>2740200</v>
      </c>
      <c r="E68" s="150">
        <v>0</v>
      </c>
      <c r="F68" s="150">
        <v>0</v>
      </c>
      <c r="G68" s="150">
        <f t="shared" ref="G68:G71" si="5">SUM(C68:F68)</f>
        <v>4567000</v>
      </c>
      <c r="H68" s="149">
        <v>11290000</v>
      </c>
    </row>
    <row r="69" spans="1:8" s="6" customFormat="1" x14ac:dyDescent="0.25">
      <c r="A69" s="281"/>
      <c r="B69" s="80" t="s">
        <v>316</v>
      </c>
      <c r="C69" s="148">
        <v>6680000</v>
      </c>
      <c r="D69" s="149">
        <v>10020000</v>
      </c>
      <c r="E69" s="150">
        <v>0</v>
      </c>
      <c r="F69" s="150">
        <v>0</v>
      </c>
      <c r="G69" s="150">
        <f t="shared" si="5"/>
        <v>16700000</v>
      </c>
      <c r="H69" s="149">
        <v>13985000</v>
      </c>
    </row>
    <row r="70" spans="1:8" s="6" customFormat="1" x14ac:dyDescent="0.25">
      <c r="A70" s="281"/>
      <c r="B70" s="80" t="s">
        <v>317</v>
      </c>
      <c r="C70" s="148">
        <v>2160000</v>
      </c>
      <c r="D70" s="149">
        <v>3240000</v>
      </c>
      <c r="E70" s="150">
        <v>0</v>
      </c>
      <c r="F70" s="150">
        <v>0</v>
      </c>
      <c r="G70" s="150">
        <f t="shared" si="5"/>
        <v>5400000</v>
      </c>
      <c r="H70" s="149">
        <v>13600000</v>
      </c>
    </row>
    <row r="71" spans="1:8" s="6" customFormat="1" x14ac:dyDescent="0.25">
      <c r="A71" s="281"/>
      <c r="B71" s="35" t="s">
        <v>180</v>
      </c>
      <c r="C71" s="148">
        <v>1080000</v>
      </c>
      <c r="D71" s="150">
        <v>1620000</v>
      </c>
      <c r="E71" s="150"/>
      <c r="F71" s="150">
        <v>0</v>
      </c>
      <c r="G71" s="150">
        <f t="shared" si="5"/>
        <v>2700000</v>
      </c>
      <c r="H71" s="150">
        <v>0</v>
      </c>
    </row>
    <row r="72" spans="1:8" s="6" customFormat="1" ht="16.5" thickBot="1" x14ac:dyDescent="0.3">
      <c r="A72" s="281"/>
      <c r="B72" s="35"/>
      <c r="C72" s="146"/>
      <c r="D72" s="146"/>
      <c r="E72" s="146"/>
      <c r="F72" s="146"/>
      <c r="G72" s="146"/>
      <c r="H72" s="146"/>
    </row>
    <row r="73" spans="1:8" s="6" customFormat="1" ht="16.5" thickBot="1" x14ac:dyDescent="0.3">
      <c r="A73" s="281"/>
      <c r="B73" s="1"/>
      <c r="C73" s="147">
        <f>SUM(C67:C71)</f>
        <v>16976920</v>
      </c>
      <c r="D73" s="147">
        <f t="shared" ref="D73:H73" si="6">SUM(D67:D71)</f>
        <v>25465380</v>
      </c>
      <c r="E73" s="147">
        <f t="shared" si="6"/>
        <v>0</v>
      </c>
      <c r="F73" s="147">
        <f t="shared" si="6"/>
        <v>0</v>
      </c>
      <c r="G73" s="147">
        <f t="shared" si="6"/>
        <v>42442300</v>
      </c>
      <c r="H73" s="147">
        <f t="shared" si="6"/>
        <v>51675000</v>
      </c>
    </row>
    <row r="74" spans="1:8" s="6" customFormat="1" ht="16.5" thickTop="1" x14ac:dyDescent="0.25">
      <c r="A74" s="281"/>
      <c r="B74" s="42"/>
      <c r="C74" s="19"/>
      <c r="D74" s="81"/>
      <c r="E74" s="81"/>
      <c r="F74" s="81"/>
    </row>
    <row r="75" spans="1:8" s="6" customFormat="1" x14ac:dyDescent="0.25">
      <c r="A75" s="281"/>
      <c r="B75" s="82" t="s">
        <v>308</v>
      </c>
      <c r="C75" s="19"/>
      <c r="D75" s="81"/>
      <c r="E75" s="81"/>
      <c r="F75" s="81"/>
    </row>
    <row r="76" spans="1:8" s="6" customFormat="1" x14ac:dyDescent="0.25">
      <c r="A76" s="281"/>
      <c r="B76" s="42"/>
      <c r="C76" s="19"/>
      <c r="D76" s="81"/>
      <c r="E76" s="81"/>
      <c r="F76" s="81"/>
    </row>
    <row r="78" spans="1:8" x14ac:dyDescent="0.25">
      <c r="A78" s="279">
        <v>6</v>
      </c>
      <c r="B78" s="43" t="s">
        <v>42</v>
      </c>
      <c r="C78" s="12" t="s">
        <v>293</v>
      </c>
      <c r="D78" s="12" t="s">
        <v>294</v>
      </c>
      <c r="E78" s="12" t="s">
        <v>300</v>
      </c>
      <c r="F78" s="12" t="s">
        <v>307</v>
      </c>
      <c r="G78" s="13" t="s">
        <v>309</v>
      </c>
      <c r="H78" s="221" t="s">
        <v>409</v>
      </c>
    </row>
    <row r="79" spans="1:8" x14ac:dyDescent="0.25">
      <c r="C79" s="12" t="s">
        <v>297</v>
      </c>
      <c r="D79" s="12" t="s">
        <v>298</v>
      </c>
      <c r="E79" s="12" t="s">
        <v>301</v>
      </c>
      <c r="F79" s="12" t="s">
        <v>302</v>
      </c>
      <c r="G79" s="222">
        <v>2015</v>
      </c>
      <c r="H79" s="223">
        <v>2014</v>
      </c>
    </row>
    <row r="80" spans="1:8" x14ac:dyDescent="0.25">
      <c r="C80" s="12" t="s">
        <v>295</v>
      </c>
      <c r="D80" s="12" t="s">
        <v>296</v>
      </c>
      <c r="E80" s="12" t="s">
        <v>296</v>
      </c>
      <c r="F80" s="12" t="s">
        <v>296</v>
      </c>
      <c r="G80" s="12" t="s">
        <v>296</v>
      </c>
      <c r="H80" s="12" t="s">
        <v>296</v>
      </c>
    </row>
    <row r="81" spans="1:8" s="36" customFormat="1" x14ac:dyDescent="0.25">
      <c r="A81" s="34"/>
      <c r="B81" s="47"/>
      <c r="C81" s="48"/>
      <c r="D81" s="48"/>
      <c r="E81" s="48"/>
      <c r="F81" s="48"/>
      <c r="G81" s="48"/>
      <c r="H81" s="48"/>
    </row>
    <row r="82" spans="1:8" x14ac:dyDescent="0.25">
      <c r="B82" s="44" t="s">
        <v>43</v>
      </c>
      <c r="C82" s="49">
        <v>5000000</v>
      </c>
      <c r="D82" s="49">
        <v>6000000</v>
      </c>
      <c r="E82" s="49">
        <v>0</v>
      </c>
      <c r="F82" s="49">
        <v>0</v>
      </c>
      <c r="G82" s="50">
        <f>SUM(C82:F82)</f>
        <v>11000000</v>
      </c>
      <c r="H82" s="49">
        <v>10000000</v>
      </c>
    </row>
    <row r="83" spans="1:8" x14ac:dyDescent="0.25">
      <c r="B83" s="83" t="s">
        <v>44</v>
      </c>
      <c r="C83" s="49">
        <v>7500000</v>
      </c>
      <c r="D83" s="49">
        <v>9000000</v>
      </c>
      <c r="E83" s="49">
        <v>0</v>
      </c>
      <c r="F83" s="49">
        <v>0</v>
      </c>
      <c r="G83" s="50">
        <f t="shared" ref="G83:G86" si="7">SUM(C83:F83)</f>
        <v>16500000</v>
      </c>
      <c r="H83" s="49">
        <v>15000000</v>
      </c>
    </row>
    <row r="84" spans="1:8" x14ac:dyDescent="0.25">
      <c r="B84" s="83" t="s">
        <v>45</v>
      </c>
      <c r="C84" s="49">
        <v>2000000</v>
      </c>
      <c r="D84" s="49">
        <v>2400000</v>
      </c>
      <c r="E84" s="49">
        <v>0</v>
      </c>
      <c r="F84" s="49">
        <v>0</v>
      </c>
      <c r="G84" s="50">
        <f t="shared" si="7"/>
        <v>4400000</v>
      </c>
      <c r="H84" s="49">
        <v>4000000</v>
      </c>
    </row>
    <row r="85" spans="1:8" x14ac:dyDescent="0.25">
      <c r="B85" s="44" t="s">
        <v>46</v>
      </c>
      <c r="C85" s="49">
        <v>3500000</v>
      </c>
      <c r="D85" s="49">
        <v>4200000</v>
      </c>
      <c r="E85" s="49">
        <v>0</v>
      </c>
      <c r="F85" s="49">
        <v>0</v>
      </c>
      <c r="G85" s="50">
        <f t="shared" si="7"/>
        <v>7700000</v>
      </c>
      <c r="H85" s="49">
        <v>7000000</v>
      </c>
    </row>
    <row r="86" spans="1:8" x14ac:dyDescent="0.25">
      <c r="B86" s="44" t="s">
        <v>47</v>
      </c>
      <c r="C86" s="49">
        <v>6725000</v>
      </c>
      <c r="D86" s="49">
        <v>8070000</v>
      </c>
      <c r="E86" s="49">
        <v>0</v>
      </c>
      <c r="F86" s="49">
        <v>0</v>
      </c>
      <c r="G86" s="50">
        <f t="shared" si="7"/>
        <v>14795000</v>
      </c>
      <c r="H86" s="49">
        <v>13450000</v>
      </c>
    </row>
    <row r="87" spans="1:8" x14ac:dyDescent="0.25">
      <c r="C87" s="49"/>
      <c r="D87" s="49"/>
      <c r="E87" s="49"/>
      <c r="F87" s="49"/>
    </row>
    <row r="88" spans="1:8" s="15" customFormat="1" ht="16.5" thickBot="1" x14ac:dyDescent="0.3">
      <c r="A88" s="279"/>
      <c r="B88" s="43" t="s">
        <v>163</v>
      </c>
      <c r="C88" s="51">
        <f>SUM(C82:C86)</f>
        <v>24725000</v>
      </c>
      <c r="D88" s="51">
        <f t="shared" ref="D88:H88" si="8">SUM(D82:D86)</f>
        <v>29670000</v>
      </c>
      <c r="E88" s="51">
        <f t="shared" si="8"/>
        <v>0</v>
      </c>
      <c r="F88" s="51">
        <f t="shared" si="8"/>
        <v>0</v>
      </c>
      <c r="G88" s="51">
        <f t="shared" si="8"/>
        <v>54395000</v>
      </c>
      <c r="H88" s="51">
        <f t="shared" si="8"/>
        <v>49450000</v>
      </c>
    </row>
    <row r="89" spans="1:8" ht="16.5" thickTop="1" x14ac:dyDescent="0.25">
      <c r="D89" s="49"/>
      <c r="E89" s="49"/>
      <c r="F89" s="49"/>
    </row>
    <row r="90" spans="1:8" x14ac:dyDescent="0.25">
      <c r="B90" s="84" t="s">
        <v>48</v>
      </c>
    </row>
    <row r="92" spans="1:8" x14ac:dyDescent="0.25">
      <c r="A92" s="279">
        <v>7</v>
      </c>
      <c r="B92" s="43" t="s">
        <v>49</v>
      </c>
      <c r="C92" s="12" t="s">
        <v>293</v>
      </c>
      <c r="D92" s="12" t="s">
        <v>294</v>
      </c>
      <c r="E92" s="12" t="s">
        <v>300</v>
      </c>
      <c r="F92" s="12" t="s">
        <v>307</v>
      </c>
      <c r="G92" s="13" t="s">
        <v>309</v>
      </c>
      <c r="H92" s="221" t="s">
        <v>409</v>
      </c>
    </row>
    <row r="93" spans="1:8" x14ac:dyDescent="0.25">
      <c r="A93" s="279"/>
      <c r="B93" s="43"/>
      <c r="C93" s="12" t="s">
        <v>297</v>
      </c>
      <c r="D93" s="12" t="s">
        <v>298</v>
      </c>
      <c r="E93" s="12" t="s">
        <v>301</v>
      </c>
      <c r="F93" s="12" t="s">
        <v>302</v>
      </c>
      <c r="G93" s="222">
        <v>2015</v>
      </c>
      <c r="H93" s="223">
        <v>2014</v>
      </c>
    </row>
    <row r="94" spans="1:8" x14ac:dyDescent="0.25">
      <c r="C94" s="12" t="s">
        <v>295</v>
      </c>
      <c r="D94" s="12" t="s">
        <v>296</v>
      </c>
      <c r="E94" s="12" t="s">
        <v>296</v>
      </c>
      <c r="F94" s="12" t="s">
        <v>296</v>
      </c>
      <c r="G94" s="12" t="s">
        <v>296</v>
      </c>
      <c r="H94" s="12" t="s">
        <v>296</v>
      </c>
    </row>
    <row r="95" spans="1:8" s="36" customFormat="1" x14ac:dyDescent="0.25">
      <c r="A95" s="34"/>
      <c r="B95" s="47"/>
      <c r="C95" s="48"/>
      <c r="D95" s="48"/>
      <c r="E95" s="48"/>
      <c r="F95" s="48"/>
      <c r="G95" s="48"/>
      <c r="H95" s="48"/>
    </row>
    <row r="96" spans="1:8" x14ac:dyDescent="0.25">
      <c r="B96" s="44" t="s">
        <v>50</v>
      </c>
      <c r="C96" s="49">
        <v>7000000</v>
      </c>
      <c r="D96" s="49">
        <v>5000000</v>
      </c>
      <c r="E96" s="49">
        <v>0</v>
      </c>
      <c r="F96" s="49">
        <v>0</v>
      </c>
      <c r="G96" s="50">
        <f>SUM(C96:F96)</f>
        <v>12000000</v>
      </c>
      <c r="H96" s="49">
        <v>0</v>
      </c>
    </row>
    <row r="97" spans="1:8" x14ac:dyDescent="0.25">
      <c r="B97" s="44" t="s">
        <v>51</v>
      </c>
      <c r="C97" s="49">
        <v>4500000</v>
      </c>
      <c r="D97" s="49">
        <v>6000000</v>
      </c>
      <c r="E97" s="49">
        <v>0</v>
      </c>
      <c r="F97" s="49">
        <v>0</v>
      </c>
      <c r="G97" s="50">
        <f>SUM(C97:F97)</f>
        <v>10500000</v>
      </c>
      <c r="H97" s="49">
        <v>0</v>
      </c>
    </row>
    <row r="98" spans="1:8" x14ac:dyDescent="0.25">
      <c r="B98" s="44" t="s">
        <v>52</v>
      </c>
      <c r="C98" s="49">
        <v>2500000</v>
      </c>
      <c r="D98" s="49">
        <v>5500000</v>
      </c>
      <c r="E98" s="49">
        <v>0</v>
      </c>
      <c r="F98" s="49">
        <v>0</v>
      </c>
      <c r="G98" s="50">
        <f>SUM(C98:F98)</f>
        <v>8000000</v>
      </c>
      <c r="H98" s="49">
        <v>0</v>
      </c>
    </row>
    <row r="99" spans="1:8" x14ac:dyDescent="0.25">
      <c r="C99" s="49"/>
      <c r="D99" s="49"/>
      <c r="E99" s="49"/>
      <c r="F99" s="49"/>
    </row>
    <row r="100" spans="1:8" s="15" customFormat="1" ht="16.5" thickBot="1" x14ac:dyDescent="0.3">
      <c r="A100" s="279"/>
      <c r="B100" s="43" t="s">
        <v>163</v>
      </c>
      <c r="C100" s="51">
        <f>SUM(C96:C98)</f>
        <v>14000000</v>
      </c>
      <c r="D100" s="51">
        <f t="shared" ref="D100:H100" si="9">SUM(D96:D98)</f>
        <v>16500000</v>
      </c>
      <c r="E100" s="51">
        <f t="shared" si="9"/>
        <v>0</v>
      </c>
      <c r="F100" s="51">
        <f t="shared" si="9"/>
        <v>0</v>
      </c>
      <c r="G100" s="51">
        <f t="shared" si="9"/>
        <v>30500000</v>
      </c>
      <c r="H100" s="51">
        <f t="shared" si="9"/>
        <v>0</v>
      </c>
    </row>
    <row r="101" spans="1:8" ht="16.5" thickTop="1" x14ac:dyDescent="0.25">
      <c r="D101" s="49"/>
      <c r="E101" s="49"/>
      <c r="F101" s="49"/>
    </row>
    <row r="102" spans="1:8" x14ac:dyDescent="0.25">
      <c r="B102" s="72" t="s">
        <v>48</v>
      </c>
    </row>
    <row r="104" spans="1:8" ht="31.5" x14ac:dyDescent="0.25">
      <c r="A104" s="279">
        <v>8</v>
      </c>
      <c r="B104" s="43" t="s">
        <v>53</v>
      </c>
      <c r="C104" s="12" t="s">
        <v>293</v>
      </c>
      <c r="D104" s="12" t="s">
        <v>294</v>
      </c>
      <c r="E104" s="12" t="s">
        <v>300</v>
      </c>
      <c r="F104" s="12" t="s">
        <v>307</v>
      </c>
      <c r="G104" s="13" t="s">
        <v>309</v>
      </c>
      <c r="H104" s="221" t="s">
        <v>409</v>
      </c>
    </row>
    <row r="105" spans="1:8" x14ac:dyDescent="0.25">
      <c r="C105" s="12" t="s">
        <v>297</v>
      </c>
      <c r="D105" s="12" t="s">
        <v>298</v>
      </c>
      <c r="E105" s="12" t="s">
        <v>301</v>
      </c>
      <c r="F105" s="12" t="s">
        <v>302</v>
      </c>
      <c r="G105" s="222">
        <v>2015</v>
      </c>
      <c r="H105" s="223">
        <v>2014</v>
      </c>
    </row>
    <row r="106" spans="1:8" x14ac:dyDescent="0.25">
      <c r="C106" s="12" t="s">
        <v>295</v>
      </c>
      <c r="D106" s="12" t="s">
        <v>296</v>
      </c>
      <c r="E106" s="12" t="s">
        <v>296</v>
      </c>
      <c r="F106" s="12" t="s">
        <v>296</v>
      </c>
      <c r="G106" s="12" t="s">
        <v>296</v>
      </c>
      <c r="H106" s="12" t="s">
        <v>296</v>
      </c>
    </row>
    <row r="107" spans="1:8" s="36" customFormat="1" x14ac:dyDescent="0.25">
      <c r="A107" s="34"/>
      <c r="B107" s="47"/>
      <c r="C107" s="48"/>
      <c r="D107" s="48"/>
      <c r="E107" s="48"/>
      <c r="F107" s="48"/>
      <c r="G107" s="48"/>
      <c r="H107" s="48"/>
    </row>
    <row r="108" spans="1:8" x14ac:dyDescent="0.25">
      <c r="B108" s="44" t="s">
        <v>54</v>
      </c>
      <c r="C108" s="79">
        <v>552300</v>
      </c>
      <c r="D108" s="79">
        <v>837000</v>
      </c>
      <c r="E108" s="49">
        <v>0</v>
      </c>
      <c r="F108" s="49">
        <v>0</v>
      </c>
      <c r="G108" s="50">
        <f>SUM(C108:F108)</f>
        <v>1389300</v>
      </c>
      <c r="H108" s="49">
        <v>0</v>
      </c>
    </row>
    <row r="109" spans="1:8" x14ac:dyDescent="0.25">
      <c r="B109" s="44" t="s">
        <v>55</v>
      </c>
      <c r="C109" s="79">
        <v>1258500</v>
      </c>
      <c r="D109" s="79">
        <v>1042400</v>
      </c>
      <c r="E109" s="49">
        <v>0</v>
      </c>
      <c r="F109" s="49">
        <v>0</v>
      </c>
      <c r="G109" s="50">
        <f t="shared" ref="G109:G115" si="10">SUM(C109:F109)</f>
        <v>2300900</v>
      </c>
      <c r="H109" s="79">
        <v>7299000</v>
      </c>
    </row>
    <row r="110" spans="1:8" x14ac:dyDescent="0.25">
      <c r="B110" s="44" t="s">
        <v>56</v>
      </c>
      <c r="C110" s="79">
        <v>670000</v>
      </c>
      <c r="D110" s="79">
        <v>837600</v>
      </c>
      <c r="E110" s="49">
        <v>0</v>
      </c>
      <c r="F110" s="49">
        <v>0</v>
      </c>
      <c r="G110" s="50">
        <f t="shared" si="10"/>
        <v>1507600</v>
      </c>
      <c r="H110" s="49">
        <v>0</v>
      </c>
    </row>
    <row r="111" spans="1:8" x14ac:dyDescent="0.25">
      <c r="B111" s="44" t="s">
        <v>57</v>
      </c>
      <c r="C111" s="79">
        <v>437800</v>
      </c>
      <c r="D111" s="79">
        <v>984200</v>
      </c>
      <c r="E111" s="49">
        <v>0</v>
      </c>
      <c r="F111" s="49">
        <v>0</v>
      </c>
      <c r="G111" s="50">
        <f t="shared" si="10"/>
        <v>1422000</v>
      </c>
      <c r="H111" s="49">
        <v>0</v>
      </c>
    </row>
    <row r="112" spans="1:8" x14ac:dyDescent="0.25">
      <c r="B112" s="44" t="s">
        <v>58</v>
      </c>
      <c r="C112" s="79">
        <v>567000</v>
      </c>
      <c r="D112" s="79">
        <v>755000</v>
      </c>
      <c r="E112" s="49">
        <v>0</v>
      </c>
      <c r="F112" s="49">
        <v>0</v>
      </c>
      <c r="G112" s="50">
        <f t="shared" si="10"/>
        <v>1322000</v>
      </c>
      <c r="H112" s="49">
        <v>0</v>
      </c>
    </row>
    <row r="113" spans="1:8" ht="31.5" x14ac:dyDescent="0.25">
      <c r="B113" s="44" t="s">
        <v>59</v>
      </c>
      <c r="C113" s="79">
        <v>234000</v>
      </c>
      <c r="D113" s="79">
        <v>849000</v>
      </c>
      <c r="E113" s="49">
        <v>0</v>
      </c>
      <c r="F113" s="49">
        <v>0</v>
      </c>
      <c r="G113" s="50">
        <f t="shared" si="10"/>
        <v>1083000</v>
      </c>
      <c r="H113" s="49">
        <v>0</v>
      </c>
    </row>
    <row r="114" spans="1:8" x14ac:dyDescent="0.25">
      <c r="B114" s="44" t="s">
        <v>60</v>
      </c>
      <c r="C114" s="79">
        <v>342800</v>
      </c>
      <c r="D114" s="79">
        <v>200500</v>
      </c>
      <c r="E114" s="49">
        <v>0</v>
      </c>
      <c r="F114" s="49">
        <v>0</v>
      </c>
      <c r="G114" s="50">
        <f t="shared" si="10"/>
        <v>543300</v>
      </c>
      <c r="H114" s="49">
        <v>0</v>
      </c>
    </row>
    <row r="115" spans="1:8" x14ac:dyDescent="0.25">
      <c r="B115" s="44" t="s">
        <v>58</v>
      </c>
      <c r="C115" s="79">
        <v>558400</v>
      </c>
      <c r="D115" s="79">
        <v>327500</v>
      </c>
      <c r="E115" s="49">
        <v>0</v>
      </c>
      <c r="F115" s="49">
        <v>0</v>
      </c>
      <c r="G115" s="50">
        <f t="shared" si="10"/>
        <v>885900</v>
      </c>
      <c r="H115" s="49">
        <v>0</v>
      </c>
    </row>
    <row r="116" spans="1:8" x14ac:dyDescent="0.25">
      <c r="C116" s="49"/>
      <c r="D116" s="49"/>
      <c r="E116" s="49"/>
      <c r="F116" s="49"/>
    </row>
    <row r="117" spans="1:8" s="15" customFormat="1" ht="16.5" thickBot="1" x14ac:dyDescent="0.3">
      <c r="A117" s="279"/>
      <c r="B117" s="43" t="s">
        <v>163</v>
      </c>
      <c r="C117" s="51">
        <f>SUM(C108:C115)</f>
        <v>4620800</v>
      </c>
      <c r="D117" s="51">
        <f>SUM(D108:D115)</f>
        <v>5833200</v>
      </c>
      <c r="E117" s="51">
        <f t="shared" ref="E117:H117" si="11">SUM(E108:E115)</f>
        <v>0</v>
      </c>
      <c r="F117" s="51">
        <f t="shared" si="11"/>
        <v>0</v>
      </c>
      <c r="G117" s="51">
        <f t="shared" si="11"/>
        <v>10454000</v>
      </c>
      <c r="H117" s="51">
        <f t="shared" si="11"/>
        <v>7299000</v>
      </c>
    </row>
    <row r="118" spans="1:8" ht="16.5" thickTop="1" x14ac:dyDescent="0.25">
      <c r="D118" s="49"/>
      <c r="E118" s="49"/>
      <c r="F118" s="49"/>
    </row>
    <row r="119" spans="1:8" x14ac:dyDescent="0.25">
      <c r="B119" s="72" t="s">
        <v>48</v>
      </c>
    </row>
    <row r="120" spans="1:8" x14ac:dyDescent="0.25">
      <c r="B120" s="72"/>
    </row>
    <row r="122" spans="1:8" x14ac:dyDescent="0.25">
      <c r="A122" s="279">
        <v>9</v>
      </c>
      <c r="B122" s="43" t="s">
        <v>61</v>
      </c>
      <c r="C122" s="12" t="s">
        <v>293</v>
      </c>
      <c r="D122" s="12" t="s">
        <v>294</v>
      </c>
      <c r="E122" s="12" t="s">
        <v>300</v>
      </c>
      <c r="F122" s="12" t="s">
        <v>307</v>
      </c>
      <c r="G122" s="13" t="s">
        <v>309</v>
      </c>
      <c r="H122" s="221" t="s">
        <v>409</v>
      </c>
    </row>
    <row r="123" spans="1:8" x14ac:dyDescent="0.25">
      <c r="C123" s="12" t="s">
        <v>297</v>
      </c>
      <c r="D123" s="12" t="s">
        <v>298</v>
      </c>
      <c r="E123" s="12" t="s">
        <v>301</v>
      </c>
      <c r="F123" s="12" t="s">
        <v>302</v>
      </c>
      <c r="G123" s="222">
        <v>2015</v>
      </c>
      <c r="H123" s="223">
        <v>2014</v>
      </c>
    </row>
    <row r="124" spans="1:8" x14ac:dyDescent="0.25">
      <c r="C124" s="12" t="s">
        <v>295</v>
      </c>
      <c r="D124" s="12" t="s">
        <v>296</v>
      </c>
      <c r="E124" s="12" t="s">
        <v>296</v>
      </c>
      <c r="F124" s="12" t="s">
        <v>296</v>
      </c>
      <c r="G124" s="12" t="s">
        <v>296</v>
      </c>
      <c r="H124" s="12" t="s">
        <v>296</v>
      </c>
    </row>
    <row r="125" spans="1:8" s="36" customFormat="1" x14ac:dyDescent="0.25">
      <c r="A125" s="34"/>
      <c r="B125" s="47"/>
      <c r="C125" s="48"/>
      <c r="D125" s="48"/>
      <c r="E125" s="48"/>
      <c r="F125" s="48"/>
      <c r="G125" s="48"/>
      <c r="H125" s="48"/>
    </row>
    <row r="126" spans="1:8" s="6" customFormat="1" x14ac:dyDescent="0.25">
      <c r="A126" s="281"/>
      <c r="B126" s="42" t="s">
        <v>62</v>
      </c>
      <c r="C126" s="49">
        <v>1050000</v>
      </c>
      <c r="D126" s="49">
        <v>300000</v>
      </c>
      <c r="E126" s="49">
        <v>0</v>
      </c>
      <c r="F126" s="49">
        <v>0</v>
      </c>
      <c r="G126" s="85">
        <f>SUM(C126:F126)</f>
        <v>1350000</v>
      </c>
      <c r="H126" s="49">
        <v>0</v>
      </c>
    </row>
    <row r="127" spans="1:8" x14ac:dyDescent="0.25">
      <c r="B127" s="44" t="s">
        <v>63</v>
      </c>
      <c r="C127" s="49">
        <v>560000</v>
      </c>
      <c r="D127" s="49">
        <v>675000</v>
      </c>
      <c r="E127" s="49">
        <v>0</v>
      </c>
      <c r="F127" s="49">
        <v>0</v>
      </c>
      <c r="G127" s="85">
        <f t="shared" ref="G127:G134" si="12">SUM(C127:F127)</f>
        <v>1235000</v>
      </c>
      <c r="H127" s="49">
        <v>0</v>
      </c>
    </row>
    <row r="128" spans="1:8" x14ac:dyDescent="0.25">
      <c r="B128" s="44" t="s">
        <v>64</v>
      </c>
      <c r="C128" s="49">
        <v>230000</v>
      </c>
      <c r="D128" s="49">
        <v>200000</v>
      </c>
      <c r="E128" s="49">
        <v>0</v>
      </c>
      <c r="F128" s="49">
        <v>0</v>
      </c>
      <c r="G128" s="85">
        <f t="shared" si="12"/>
        <v>430000</v>
      </c>
      <c r="H128" s="49">
        <v>0</v>
      </c>
    </row>
    <row r="129" spans="1:8" x14ac:dyDescent="0.25">
      <c r="B129" s="44" t="s">
        <v>65</v>
      </c>
      <c r="C129" s="49">
        <v>145000</v>
      </c>
      <c r="D129" s="49">
        <v>412000</v>
      </c>
      <c r="E129" s="49">
        <v>0</v>
      </c>
      <c r="F129" s="49">
        <v>0</v>
      </c>
      <c r="G129" s="85">
        <f t="shared" si="12"/>
        <v>557000</v>
      </c>
      <c r="H129" s="49">
        <v>0</v>
      </c>
    </row>
    <row r="130" spans="1:8" x14ac:dyDescent="0.25">
      <c r="B130" s="44" t="s">
        <v>66</v>
      </c>
      <c r="C130" s="49">
        <v>540000</v>
      </c>
      <c r="D130" s="49">
        <v>400000</v>
      </c>
      <c r="E130" s="49">
        <v>0</v>
      </c>
      <c r="F130" s="49">
        <v>0</v>
      </c>
      <c r="G130" s="85">
        <f t="shared" si="12"/>
        <v>940000</v>
      </c>
      <c r="H130" s="49">
        <v>0</v>
      </c>
    </row>
    <row r="131" spans="1:8" x14ac:dyDescent="0.25">
      <c r="B131" s="44" t="s">
        <v>67</v>
      </c>
      <c r="C131" s="49">
        <v>135000</v>
      </c>
      <c r="D131" s="49">
        <v>349000</v>
      </c>
      <c r="E131" s="49">
        <v>0</v>
      </c>
      <c r="F131" s="49">
        <v>0</v>
      </c>
      <c r="G131" s="85">
        <f t="shared" si="12"/>
        <v>484000</v>
      </c>
      <c r="H131" s="49">
        <v>0</v>
      </c>
    </row>
    <row r="132" spans="1:8" x14ac:dyDescent="0.25">
      <c r="B132" s="44" t="s">
        <v>68</v>
      </c>
      <c r="C132" s="49">
        <v>300000</v>
      </c>
      <c r="D132" s="49">
        <v>984500</v>
      </c>
      <c r="E132" s="49">
        <v>0</v>
      </c>
      <c r="F132" s="49">
        <v>0</v>
      </c>
      <c r="G132" s="85">
        <f t="shared" si="12"/>
        <v>1284500</v>
      </c>
      <c r="H132" s="49">
        <v>0</v>
      </c>
    </row>
    <row r="133" spans="1:8" x14ac:dyDescent="0.25">
      <c r="B133" s="44" t="s">
        <v>69</v>
      </c>
      <c r="C133" s="49">
        <v>451800</v>
      </c>
      <c r="D133" s="49">
        <v>267100</v>
      </c>
      <c r="E133" s="49">
        <v>0</v>
      </c>
      <c r="F133" s="49">
        <v>0</v>
      </c>
      <c r="G133" s="85">
        <f t="shared" si="12"/>
        <v>718900</v>
      </c>
      <c r="H133" s="49">
        <v>0</v>
      </c>
    </row>
    <row r="134" spans="1:8" x14ac:dyDescent="0.25">
      <c r="B134" s="44" t="s">
        <v>70</v>
      </c>
      <c r="C134" s="49">
        <v>623000</v>
      </c>
      <c r="D134" s="49">
        <v>439000</v>
      </c>
      <c r="E134" s="49">
        <v>0</v>
      </c>
      <c r="F134" s="49">
        <v>0</v>
      </c>
      <c r="G134" s="85">
        <f t="shared" si="12"/>
        <v>1062000</v>
      </c>
      <c r="H134" s="49">
        <v>0</v>
      </c>
    </row>
    <row r="135" spans="1:8" x14ac:dyDescent="0.25">
      <c r="C135" s="49"/>
      <c r="D135" s="49"/>
      <c r="E135" s="49"/>
      <c r="F135" s="49"/>
    </row>
    <row r="136" spans="1:8" s="15" customFormat="1" ht="16.5" thickBot="1" x14ac:dyDescent="0.3">
      <c r="A136" s="279"/>
      <c r="B136" s="43" t="s">
        <v>163</v>
      </c>
      <c r="C136" s="51">
        <f>SUM(C126:C134)</f>
        <v>4034800</v>
      </c>
      <c r="D136" s="51">
        <f t="shared" ref="D136:H136" si="13">SUM(D126:D134)</f>
        <v>4026600</v>
      </c>
      <c r="E136" s="51">
        <f t="shared" si="13"/>
        <v>0</v>
      </c>
      <c r="F136" s="51">
        <f t="shared" si="13"/>
        <v>0</v>
      </c>
      <c r="G136" s="51">
        <f t="shared" si="13"/>
        <v>8061400</v>
      </c>
      <c r="H136" s="51">
        <f t="shared" si="13"/>
        <v>0</v>
      </c>
    </row>
    <row r="137" spans="1:8" ht="16.5" thickTop="1" x14ac:dyDescent="0.25">
      <c r="D137" s="49"/>
      <c r="E137" s="49"/>
      <c r="F137" s="49"/>
    </row>
    <row r="138" spans="1:8" x14ac:dyDescent="0.25">
      <c r="B138" s="72" t="s">
        <v>48</v>
      </c>
    </row>
    <row r="140" spans="1:8" x14ac:dyDescent="0.25">
      <c r="A140" s="279">
        <v>10</v>
      </c>
      <c r="B140" s="43" t="s">
        <v>71</v>
      </c>
      <c r="C140" s="12" t="s">
        <v>293</v>
      </c>
      <c r="D140" s="12" t="s">
        <v>294</v>
      </c>
      <c r="E140" s="12" t="s">
        <v>300</v>
      </c>
      <c r="F140" s="12" t="s">
        <v>307</v>
      </c>
      <c r="G140" s="13" t="s">
        <v>309</v>
      </c>
      <c r="H140" s="221" t="s">
        <v>409</v>
      </c>
    </row>
    <row r="141" spans="1:8" x14ac:dyDescent="0.25">
      <c r="C141" s="12" t="s">
        <v>297</v>
      </c>
      <c r="D141" s="12" t="s">
        <v>298</v>
      </c>
      <c r="E141" s="12" t="s">
        <v>301</v>
      </c>
      <c r="F141" s="12" t="s">
        <v>302</v>
      </c>
      <c r="G141" s="222">
        <v>2015</v>
      </c>
      <c r="H141" s="223">
        <v>2014</v>
      </c>
    </row>
    <row r="142" spans="1:8" x14ac:dyDescent="0.25">
      <c r="C142" s="12" t="s">
        <v>295</v>
      </c>
      <c r="D142" s="12" t="s">
        <v>296</v>
      </c>
      <c r="E142" s="12" t="s">
        <v>296</v>
      </c>
      <c r="F142" s="12" t="s">
        <v>296</v>
      </c>
      <c r="G142" s="12" t="s">
        <v>296</v>
      </c>
      <c r="H142" s="12" t="s">
        <v>296</v>
      </c>
    </row>
    <row r="143" spans="1:8" s="36" customFormat="1" x14ac:dyDescent="0.25">
      <c r="A143" s="34"/>
      <c r="B143" s="47"/>
      <c r="C143" s="48"/>
      <c r="D143" s="48"/>
      <c r="E143" s="48"/>
      <c r="F143" s="48"/>
      <c r="G143" s="48"/>
      <c r="H143" s="48"/>
    </row>
    <row r="144" spans="1:8" x14ac:dyDescent="0.25">
      <c r="B144" s="44" t="s">
        <v>72</v>
      </c>
      <c r="C144" s="49">
        <v>500000</v>
      </c>
      <c r="D144" s="49">
        <v>300000</v>
      </c>
      <c r="E144" s="49">
        <v>0</v>
      </c>
      <c r="F144" s="49">
        <v>0</v>
      </c>
      <c r="G144" s="50">
        <f>SUM(C144:F144)</f>
        <v>800000</v>
      </c>
      <c r="H144" s="49">
        <v>0</v>
      </c>
    </row>
    <row r="145" spans="1:10" x14ac:dyDescent="0.25">
      <c r="B145" s="44" t="s">
        <v>73</v>
      </c>
      <c r="C145" s="49">
        <v>150000</v>
      </c>
      <c r="D145" s="49">
        <v>200000</v>
      </c>
      <c r="E145" s="49">
        <v>0</v>
      </c>
      <c r="F145" s="49">
        <v>0</v>
      </c>
      <c r="G145" s="50">
        <f>SUM(C145:F145)</f>
        <v>350000</v>
      </c>
      <c r="H145" s="49">
        <v>0</v>
      </c>
    </row>
    <row r="146" spans="1:10" x14ac:dyDescent="0.25">
      <c r="C146" s="49"/>
      <c r="D146" s="49"/>
      <c r="E146" s="49"/>
      <c r="F146" s="49"/>
    </row>
    <row r="147" spans="1:10" s="15" customFormat="1" ht="16.5" thickBot="1" x14ac:dyDescent="0.3">
      <c r="A147" s="279"/>
      <c r="B147" s="43" t="s">
        <v>201</v>
      </c>
      <c r="C147" s="51">
        <f t="shared" ref="C147:H147" si="14">SUM(C144:C145)</f>
        <v>650000</v>
      </c>
      <c r="D147" s="51">
        <f t="shared" si="14"/>
        <v>500000</v>
      </c>
      <c r="E147" s="51">
        <f t="shared" si="14"/>
        <v>0</v>
      </c>
      <c r="F147" s="51">
        <f t="shared" si="14"/>
        <v>0</v>
      </c>
      <c r="G147" s="51">
        <f t="shared" si="14"/>
        <v>1150000</v>
      </c>
      <c r="H147" s="51">
        <f t="shared" si="14"/>
        <v>0</v>
      </c>
    </row>
    <row r="148" spans="1:10" ht="16.5" thickTop="1" x14ac:dyDescent="0.25">
      <c r="D148" s="49"/>
      <c r="E148" s="49"/>
      <c r="F148" s="49"/>
    </row>
    <row r="149" spans="1:10" x14ac:dyDescent="0.25">
      <c r="B149" s="72" t="s">
        <v>48</v>
      </c>
    </row>
    <row r="152" spans="1:10" x14ac:dyDescent="0.25">
      <c r="A152" s="279">
        <v>11</v>
      </c>
      <c r="B152" s="43" t="s">
        <v>74</v>
      </c>
      <c r="C152" s="12" t="s">
        <v>293</v>
      </c>
      <c r="D152" s="12" t="s">
        <v>294</v>
      </c>
      <c r="E152" s="12" t="s">
        <v>300</v>
      </c>
      <c r="F152" s="12" t="s">
        <v>307</v>
      </c>
      <c r="G152" s="13" t="s">
        <v>309</v>
      </c>
      <c r="H152" s="221" t="s">
        <v>409</v>
      </c>
    </row>
    <row r="153" spans="1:10" x14ac:dyDescent="0.25">
      <c r="C153" s="12" t="s">
        <v>297</v>
      </c>
      <c r="D153" s="12" t="s">
        <v>298</v>
      </c>
      <c r="E153" s="12" t="s">
        <v>301</v>
      </c>
      <c r="F153" s="12" t="s">
        <v>302</v>
      </c>
      <c r="G153" s="222">
        <v>2015</v>
      </c>
      <c r="H153" s="223">
        <v>2014</v>
      </c>
    </row>
    <row r="154" spans="1:10" x14ac:dyDescent="0.25">
      <c r="C154" s="12" t="s">
        <v>295</v>
      </c>
      <c r="D154" s="12" t="s">
        <v>296</v>
      </c>
      <c r="E154" s="12" t="s">
        <v>296</v>
      </c>
      <c r="F154" s="12" t="s">
        <v>296</v>
      </c>
      <c r="G154" s="12" t="s">
        <v>296</v>
      </c>
      <c r="H154" s="12" t="s">
        <v>296</v>
      </c>
    </row>
    <row r="155" spans="1:10" s="36" customFormat="1" x14ac:dyDescent="0.25">
      <c r="A155" s="34"/>
      <c r="B155" s="47"/>
      <c r="C155" s="48"/>
      <c r="D155" s="48"/>
      <c r="E155" s="48"/>
      <c r="F155" s="48"/>
      <c r="G155" s="48"/>
      <c r="H155" s="48"/>
    </row>
    <row r="156" spans="1:10" x14ac:dyDescent="0.25">
      <c r="B156" s="44" t="s">
        <v>75</v>
      </c>
      <c r="C156" s="79">
        <v>237000</v>
      </c>
      <c r="D156" s="79">
        <v>203140</v>
      </c>
      <c r="E156" s="49">
        <v>0</v>
      </c>
      <c r="F156" s="49">
        <v>0</v>
      </c>
      <c r="G156" s="50">
        <f>SUM(C156:F156)</f>
        <v>440140</v>
      </c>
      <c r="H156" s="49">
        <v>0</v>
      </c>
      <c r="J156" s="75"/>
    </row>
    <row r="157" spans="1:10" x14ac:dyDescent="0.25">
      <c r="B157" s="44" t="s">
        <v>76</v>
      </c>
      <c r="C157" s="79">
        <v>546000</v>
      </c>
      <c r="D157" s="79">
        <v>468000</v>
      </c>
      <c r="E157" s="49">
        <v>0</v>
      </c>
      <c r="F157" s="49">
        <v>0</v>
      </c>
      <c r="G157" s="50">
        <f t="shared" ref="G157:G204" si="15">SUM(C157:F157)</f>
        <v>1014000</v>
      </c>
      <c r="H157" s="49">
        <v>0</v>
      </c>
      <c r="J157" s="75"/>
    </row>
    <row r="158" spans="1:10" x14ac:dyDescent="0.25">
      <c r="B158" s="44" t="s">
        <v>77</v>
      </c>
      <c r="C158" s="79">
        <v>584000</v>
      </c>
      <c r="D158" s="79">
        <v>500570</v>
      </c>
      <c r="E158" s="49">
        <v>0</v>
      </c>
      <c r="F158" s="49">
        <v>0</v>
      </c>
      <c r="G158" s="50">
        <f t="shared" si="15"/>
        <v>1084570</v>
      </c>
      <c r="H158" s="49">
        <v>236000</v>
      </c>
      <c r="J158" s="75"/>
    </row>
    <row r="159" spans="1:10" x14ac:dyDescent="0.25">
      <c r="B159" s="44" t="s">
        <v>78</v>
      </c>
      <c r="C159" s="79">
        <v>354600</v>
      </c>
      <c r="D159" s="79">
        <v>303900</v>
      </c>
      <c r="E159" s="49">
        <v>0</v>
      </c>
      <c r="F159" s="49">
        <v>0</v>
      </c>
      <c r="G159" s="50">
        <f t="shared" si="15"/>
        <v>658500</v>
      </c>
      <c r="H159" s="49">
        <v>0</v>
      </c>
      <c r="J159" s="75"/>
    </row>
    <row r="160" spans="1:10" x14ac:dyDescent="0.25">
      <c r="B160" s="44" t="s">
        <v>79</v>
      </c>
      <c r="C160" s="79">
        <v>239000</v>
      </c>
      <c r="D160" s="79">
        <v>314850</v>
      </c>
      <c r="E160" s="49">
        <v>0</v>
      </c>
      <c r="F160" s="49">
        <v>0</v>
      </c>
      <c r="G160" s="50">
        <f t="shared" si="15"/>
        <v>553850</v>
      </c>
      <c r="H160" s="49">
        <v>0</v>
      </c>
      <c r="J160" s="75"/>
    </row>
    <row r="161" spans="2:10" x14ac:dyDescent="0.25">
      <c r="B161" s="44" t="s">
        <v>80</v>
      </c>
      <c r="C161" s="79">
        <v>357000</v>
      </c>
      <c r="D161" s="79">
        <v>306000</v>
      </c>
      <c r="E161" s="49">
        <v>0</v>
      </c>
      <c r="F161" s="49">
        <v>0</v>
      </c>
      <c r="G161" s="50">
        <f t="shared" si="15"/>
        <v>663000</v>
      </c>
      <c r="H161" s="49">
        <v>0</v>
      </c>
      <c r="J161" s="75"/>
    </row>
    <row r="162" spans="2:10" ht="31.5" x14ac:dyDescent="0.25">
      <c r="B162" s="44" t="s">
        <v>81</v>
      </c>
      <c r="C162" s="79">
        <v>124000</v>
      </c>
      <c r="D162" s="79">
        <v>106280</v>
      </c>
      <c r="E162" s="49">
        <v>0</v>
      </c>
      <c r="F162" s="49">
        <v>0</v>
      </c>
      <c r="G162" s="50">
        <f t="shared" si="15"/>
        <v>230280</v>
      </c>
      <c r="H162" s="79">
        <v>5484000</v>
      </c>
    </row>
    <row r="163" spans="2:10" x14ac:dyDescent="0.25">
      <c r="B163" s="44" t="s">
        <v>82</v>
      </c>
      <c r="C163" s="79">
        <v>745600</v>
      </c>
      <c r="D163" s="79">
        <v>639080</v>
      </c>
      <c r="E163" s="49">
        <v>0</v>
      </c>
      <c r="F163" s="49">
        <v>0</v>
      </c>
      <c r="G163" s="50">
        <f t="shared" si="15"/>
        <v>1384680</v>
      </c>
      <c r="H163" s="49">
        <v>0</v>
      </c>
    </row>
    <row r="164" spans="2:10" x14ac:dyDescent="0.25">
      <c r="B164" s="44" t="s">
        <v>83</v>
      </c>
      <c r="C164" s="79">
        <v>350000</v>
      </c>
      <c r="D164" s="79">
        <v>300000</v>
      </c>
      <c r="E164" s="49">
        <v>0</v>
      </c>
      <c r="F164" s="49">
        <v>0</v>
      </c>
      <c r="G164" s="50">
        <f t="shared" si="15"/>
        <v>650000</v>
      </c>
      <c r="H164" s="49">
        <v>0</v>
      </c>
    </row>
    <row r="165" spans="2:10" x14ac:dyDescent="0.25">
      <c r="B165" s="44" t="s">
        <v>84</v>
      </c>
      <c r="C165" s="79">
        <v>563000</v>
      </c>
      <c r="D165" s="79">
        <v>482570</v>
      </c>
      <c r="E165" s="49">
        <v>0</v>
      </c>
      <c r="F165" s="49">
        <v>0</v>
      </c>
      <c r="G165" s="50">
        <f t="shared" si="15"/>
        <v>1045570</v>
      </c>
      <c r="H165" s="79">
        <f>(1639-2)*1000</f>
        <v>1637000</v>
      </c>
    </row>
    <row r="166" spans="2:10" x14ac:dyDescent="0.25">
      <c r="B166" s="44" t="s">
        <v>85</v>
      </c>
      <c r="C166" s="79">
        <v>345000</v>
      </c>
      <c r="D166" s="79">
        <v>295720</v>
      </c>
      <c r="E166" s="49">
        <v>0</v>
      </c>
      <c r="F166" s="49">
        <v>0</v>
      </c>
      <c r="G166" s="50">
        <f t="shared" si="15"/>
        <v>640720</v>
      </c>
      <c r="H166" s="49">
        <v>0</v>
      </c>
    </row>
    <row r="167" spans="2:10" x14ac:dyDescent="0.25">
      <c r="B167" s="44" t="s">
        <v>86</v>
      </c>
      <c r="C167" s="79">
        <v>129000</v>
      </c>
      <c r="D167" s="79">
        <v>110570</v>
      </c>
      <c r="E167" s="49">
        <v>0</v>
      </c>
      <c r="F167" s="49">
        <v>0</v>
      </c>
      <c r="G167" s="50">
        <f t="shared" si="15"/>
        <v>239570</v>
      </c>
      <c r="H167" s="49">
        <v>0</v>
      </c>
    </row>
    <row r="168" spans="2:10" x14ac:dyDescent="0.25">
      <c r="B168" s="44" t="s">
        <v>87</v>
      </c>
      <c r="C168" s="79">
        <v>374000</v>
      </c>
      <c r="D168" s="79">
        <v>320580</v>
      </c>
      <c r="E168" s="49">
        <v>0</v>
      </c>
      <c r="F168" s="49">
        <v>0</v>
      </c>
      <c r="G168" s="50">
        <f t="shared" si="15"/>
        <v>694580</v>
      </c>
      <c r="H168" s="49">
        <v>0</v>
      </c>
    </row>
    <row r="169" spans="2:10" x14ac:dyDescent="0.25">
      <c r="B169" s="44" t="s">
        <v>235</v>
      </c>
      <c r="C169" s="79">
        <v>785000</v>
      </c>
      <c r="D169" s="79">
        <v>672850</v>
      </c>
      <c r="E169" s="49">
        <v>0</v>
      </c>
      <c r="F169" s="49">
        <v>0</v>
      </c>
      <c r="G169" s="50">
        <f t="shared" si="15"/>
        <v>1457850</v>
      </c>
      <c r="H169" s="49">
        <v>0</v>
      </c>
    </row>
    <row r="170" spans="2:10" x14ac:dyDescent="0.25">
      <c r="B170" s="44" t="s">
        <v>236</v>
      </c>
      <c r="C170" s="79">
        <v>870000</v>
      </c>
      <c r="D170" s="79">
        <v>745720</v>
      </c>
      <c r="E170" s="49">
        <v>0</v>
      </c>
      <c r="F170" s="49">
        <v>0</v>
      </c>
      <c r="G170" s="50">
        <f t="shared" si="15"/>
        <v>1615720</v>
      </c>
      <c r="H170" s="49">
        <v>0</v>
      </c>
    </row>
    <row r="171" spans="2:10" x14ac:dyDescent="0.25">
      <c r="B171" s="44" t="s">
        <v>237</v>
      </c>
      <c r="C171" s="79">
        <v>458900</v>
      </c>
      <c r="D171" s="79">
        <v>393340</v>
      </c>
      <c r="E171" s="49">
        <v>0</v>
      </c>
      <c r="F171" s="49">
        <v>0</v>
      </c>
      <c r="G171" s="50">
        <f t="shared" si="15"/>
        <v>852240</v>
      </c>
      <c r="H171" s="49">
        <v>0</v>
      </c>
    </row>
    <row r="172" spans="2:10" x14ac:dyDescent="0.25">
      <c r="B172" s="44" t="s">
        <v>238</v>
      </c>
      <c r="C172" s="79">
        <v>275900</v>
      </c>
      <c r="D172" s="79">
        <v>336480</v>
      </c>
      <c r="E172" s="49">
        <v>0</v>
      </c>
      <c r="F172" s="49">
        <v>0</v>
      </c>
      <c r="G172" s="50">
        <f t="shared" si="15"/>
        <v>612380</v>
      </c>
      <c r="H172" s="49">
        <v>0</v>
      </c>
    </row>
    <row r="173" spans="2:10" x14ac:dyDescent="0.25">
      <c r="B173" s="44" t="s">
        <v>239</v>
      </c>
      <c r="C173" s="79">
        <v>345890</v>
      </c>
      <c r="D173" s="79">
        <v>496480</v>
      </c>
      <c r="E173" s="49">
        <v>0</v>
      </c>
      <c r="F173" s="49">
        <v>0</v>
      </c>
      <c r="G173" s="50">
        <f t="shared" si="15"/>
        <v>842370</v>
      </c>
      <c r="H173" s="49">
        <v>0</v>
      </c>
    </row>
    <row r="174" spans="2:10" x14ac:dyDescent="0.25">
      <c r="B174" s="44" t="s">
        <v>240</v>
      </c>
      <c r="C174" s="79">
        <v>345900</v>
      </c>
      <c r="D174" s="79">
        <v>396480</v>
      </c>
      <c r="E174" s="49">
        <v>0</v>
      </c>
      <c r="F174" s="49">
        <v>0</v>
      </c>
      <c r="G174" s="50">
        <f t="shared" si="15"/>
        <v>742380</v>
      </c>
      <c r="H174" s="49">
        <v>0</v>
      </c>
    </row>
    <row r="175" spans="2:10" x14ac:dyDescent="0.25">
      <c r="B175" s="44" t="s">
        <v>241</v>
      </c>
      <c r="C175" s="79">
        <v>650990</v>
      </c>
      <c r="D175" s="79">
        <v>558000</v>
      </c>
      <c r="E175" s="49">
        <v>0</v>
      </c>
      <c r="F175" s="49">
        <v>0</v>
      </c>
      <c r="G175" s="50">
        <f t="shared" si="15"/>
        <v>1208990</v>
      </c>
      <c r="H175" s="49">
        <v>0</v>
      </c>
    </row>
    <row r="176" spans="2:10" x14ac:dyDescent="0.25">
      <c r="B176" s="44" t="s">
        <v>242</v>
      </c>
      <c r="C176" s="79">
        <v>549700</v>
      </c>
      <c r="D176" s="79">
        <v>471200</v>
      </c>
      <c r="E176" s="49">
        <v>0</v>
      </c>
      <c r="F176" s="49">
        <v>0</v>
      </c>
      <c r="G176" s="50">
        <f t="shared" si="15"/>
        <v>1020900</v>
      </c>
      <c r="H176" s="49">
        <v>0</v>
      </c>
    </row>
    <row r="177" spans="2:8" x14ac:dyDescent="0.25">
      <c r="B177" s="44" t="s">
        <v>243</v>
      </c>
      <c r="C177" s="79">
        <v>844300</v>
      </c>
      <c r="D177" s="79">
        <v>723690</v>
      </c>
      <c r="E177" s="49">
        <v>0</v>
      </c>
      <c r="F177" s="49">
        <v>0</v>
      </c>
      <c r="G177" s="50">
        <f t="shared" si="15"/>
        <v>1567990</v>
      </c>
      <c r="H177" s="49">
        <v>0</v>
      </c>
    </row>
    <row r="178" spans="2:8" x14ac:dyDescent="0.25">
      <c r="B178" s="44" t="s">
        <v>244</v>
      </c>
      <c r="C178" s="79">
        <v>966700</v>
      </c>
      <c r="D178" s="79">
        <v>828600</v>
      </c>
      <c r="E178" s="49">
        <v>0</v>
      </c>
      <c r="F178" s="49">
        <v>0</v>
      </c>
      <c r="G178" s="50">
        <f t="shared" si="15"/>
        <v>1795300</v>
      </c>
      <c r="H178" s="49">
        <v>0</v>
      </c>
    </row>
    <row r="179" spans="2:8" x14ac:dyDescent="0.25">
      <c r="B179" s="44" t="s">
        <v>245</v>
      </c>
      <c r="C179" s="79">
        <v>765090</v>
      </c>
      <c r="D179" s="79">
        <v>655800</v>
      </c>
      <c r="E179" s="49">
        <v>0</v>
      </c>
      <c r="F179" s="49">
        <v>0</v>
      </c>
      <c r="G179" s="50">
        <f t="shared" si="15"/>
        <v>1420890</v>
      </c>
      <c r="H179" s="49">
        <v>0</v>
      </c>
    </row>
    <row r="180" spans="2:8" x14ac:dyDescent="0.25">
      <c r="B180" s="44" t="s">
        <v>245</v>
      </c>
      <c r="C180" s="79">
        <v>45600</v>
      </c>
      <c r="D180" s="79">
        <v>39100</v>
      </c>
      <c r="E180" s="49">
        <v>0</v>
      </c>
      <c r="F180" s="49">
        <v>0</v>
      </c>
      <c r="G180" s="50">
        <f t="shared" si="15"/>
        <v>84700</v>
      </c>
      <c r="H180" s="49">
        <v>0</v>
      </c>
    </row>
    <row r="181" spans="2:8" x14ac:dyDescent="0.25">
      <c r="B181" s="44" t="s">
        <v>246</v>
      </c>
      <c r="C181" s="79">
        <v>633090</v>
      </c>
      <c r="D181" s="79">
        <v>545640</v>
      </c>
      <c r="E181" s="49">
        <v>0</v>
      </c>
      <c r="F181" s="49">
        <v>0</v>
      </c>
      <c r="G181" s="50">
        <f t="shared" si="15"/>
        <v>1178730</v>
      </c>
      <c r="H181" s="49">
        <v>0</v>
      </c>
    </row>
    <row r="182" spans="2:8" x14ac:dyDescent="0.25">
      <c r="B182" s="44" t="s">
        <v>247</v>
      </c>
      <c r="C182" s="79">
        <v>189200</v>
      </c>
      <c r="D182" s="79">
        <v>262170</v>
      </c>
      <c r="E182" s="49">
        <v>0</v>
      </c>
      <c r="F182" s="49">
        <v>0</v>
      </c>
      <c r="G182" s="50">
        <f t="shared" si="15"/>
        <v>451370</v>
      </c>
      <c r="H182" s="49">
        <v>0</v>
      </c>
    </row>
    <row r="183" spans="2:8" x14ac:dyDescent="0.25">
      <c r="B183" s="44" t="s">
        <v>248</v>
      </c>
      <c r="C183" s="79">
        <v>167500</v>
      </c>
      <c r="D183" s="79">
        <v>143570</v>
      </c>
      <c r="E183" s="49">
        <v>0</v>
      </c>
      <c r="F183" s="49">
        <v>0</v>
      </c>
      <c r="G183" s="50">
        <f t="shared" si="15"/>
        <v>311070</v>
      </c>
      <c r="H183" s="49">
        <v>0</v>
      </c>
    </row>
    <row r="184" spans="2:8" x14ac:dyDescent="0.25">
      <c r="B184" s="44" t="s">
        <v>249</v>
      </c>
      <c r="C184" s="79">
        <v>471300</v>
      </c>
      <c r="D184" s="79">
        <v>403970</v>
      </c>
      <c r="E184" s="49">
        <v>0</v>
      </c>
      <c r="F184" s="49">
        <v>0</v>
      </c>
      <c r="G184" s="50">
        <f t="shared" si="15"/>
        <v>875270</v>
      </c>
      <c r="H184" s="49">
        <v>0</v>
      </c>
    </row>
    <row r="185" spans="2:8" x14ac:dyDescent="0.25">
      <c r="B185" s="44" t="s">
        <v>250</v>
      </c>
      <c r="C185" s="79">
        <v>572600</v>
      </c>
      <c r="D185" s="79">
        <v>590800</v>
      </c>
      <c r="E185" s="49">
        <v>0</v>
      </c>
      <c r="F185" s="49">
        <v>0</v>
      </c>
      <c r="G185" s="50">
        <f t="shared" si="15"/>
        <v>1163400</v>
      </c>
      <c r="H185" s="49">
        <v>0</v>
      </c>
    </row>
    <row r="186" spans="2:8" x14ac:dyDescent="0.25">
      <c r="B186" s="44" t="s">
        <v>251</v>
      </c>
      <c r="C186" s="79">
        <v>452760</v>
      </c>
      <c r="D186" s="79">
        <v>388080</v>
      </c>
      <c r="E186" s="49">
        <v>0</v>
      </c>
      <c r="F186" s="49">
        <v>0</v>
      </c>
      <c r="G186" s="50">
        <f t="shared" si="15"/>
        <v>840840</v>
      </c>
      <c r="H186" s="49">
        <v>0</v>
      </c>
    </row>
    <row r="187" spans="2:8" x14ac:dyDescent="0.25">
      <c r="B187" s="44" t="s">
        <v>252</v>
      </c>
      <c r="C187" s="79">
        <v>542790</v>
      </c>
      <c r="D187" s="79">
        <v>465250</v>
      </c>
      <c r="E187" s="49">
        <v>0</v>
      </c>
      <c r="F187" s="49">
        <v>0</v>
      </c>
      <c r="G187" s="50">
        <f t="shared" si="15"/>
        <v>1008040</v>
      </c>
      <c r="H187" s="49">
        <v>0</v>
      </c>
    </row>
    <row r="188" spans="2:8" x14ac:dyDescent="0.25">
      <c r="B188" s="44" t="s">
        <v>253</v>
      </c>
      <c r="C188" s="79">
        <v>982100</v>
      </c>
      <c r="D188" s="79">
        <v>841800</v>
      </c>
      <c r="E188" s="49">
        <v>0</v>
      </c>
      <c r="F188" s="49">
        <v>0</v>
      </c>
      <c r="G188" s="50">
        <f t="shared" si="15"/>
        <v>1823900</v>
      </c>
      <c r="H188" s="49">
        <v>0</v>
      </c>
    </row>
    <row r="189" spans="2:8" x14ac:dyDescent="0.25">
      <c r="B189" s="44" t="s">
        <v>254</v>
      </c>
      <c r="C189" s="79">
        <v>462820</v>
      </c>
      <c r="D189" s="79">
        <v>396710</v>
      </c>
      <c r="E189" s="49">
        <v>0</v>
      </c>
      <c r="F189" s="49">
        <v>0</v>
      </c>
      <c r="G189" s="50">
        <f t="shared" si="15"/>
        <v>859530</v>
      </c>
      <c r="H189" s="49">
        <v>0</v>
      </c>
    </row>
    <row r="190" spans="2:8" x14ac:dyDescent="0.25">
      <c r="B190" s="44" t="s">
        <v>255</v>
      </c>
      <c r="C190" s="79">
        <v>431700</v>
      </c>
      <c r="D190" s="79">
        <v>370029</v>
      </c>
      <c r="E190" s="49">
        <v>0</v>
      </c>
      <c r="F190" s="49">
        <v>0</v>
      </c>
      <c r="G190" s="50">
        <f t="shared" si="15"/>
        <v>801729</v>
      </c>
      <c r="H190" s="49">
        <v>0</v>
      </c>
    </row>
    <row r="191" spans="2:8" x14ac:dyDescent="0.25">
      <c r="B191" s="44" t="s">
        <v>256</v>
      </c>
      <c r="C191" s="79">
        <v>135650</v>
      </c>
      <c r="D191" s="79">
        <v>216270</v>
      </c>
      <c r="E191" s="49">
        <v>0</v>
      </c>
      <c r="F191" s="49">
        <v>0</v>
      </c>
      <c r="G191" s="50">
        <f t="shared" si="15"/>
        <v>351920</v>
      </c>
      <c r="H191" s="49">
        <v>0</v>
      </c>
    </row>
    <row r="192" spans="2:8" x14ac:dyDescent="0.25">
      <c r="B192" s="44" t="s">
        <v>257</v>
      </c>
      <c r="C192" s="79">
        <v>562760</v>
      </c>
      <c r="D192" s="79">
        <v>482370</v>
      </c>
      <c r="E192" s="49">
        <v>0</v>
      </c>
      <c r="F192" s="49">
        <v>0</v>
      </c>
      <c r="G192" s="50">
        <f t="shared" si="15"/>
        <v>1045130</v>
      </c>
      <c r="H192" s="49">
        <v>0</v>
      </c>
    </row>
    <row r="193" spans="1:8" x14ac:dyDescent="0.25">
      <c r="B193" s="44" t="s">
        <v>258</v>
      </c>
      <c r="C193" s="79">
        <v>238720</v>
      </c>
      <c r="D193" s="79">
        <v>204620</v>
      </c>
      <c r="E193" s="49">
        <v>0</v>
      </c>
      <c r="F193" s="49">
        <v>0</v>
      </c>
      <c r="G193" s="50">
        <f t="shared" si="15"/>
        <v>443340</v>
      </c>
      <c r="H193" s="49">
        <v>0</v>
      </c>
    </row>
    <row r="194" spans="1:8" x14ac:dyDescent="0.25">
      <c r="B194" s="44" t="s">
        <v>259</v>
      </c>
      <c r="C194" s="79">
        <v>417630</v>
      </c>
      <c r="D194" s="79">
        <v>457970</v>
      </c>
      <c r="E194" s="49">
        <v>0</v>
      </c>
      <c r="F194" s="49">
        <v>0</v>
      </c>
      <c r="G194" s="50">
        <f t="shared" si="15"/>
        <v>875600</v>
      </c>
      <c r="H194" s="49">
        <v>0</v>
      </c>
    </row>
    <row r="195" spans="1:8" x14ac:dyDescent="0.25">
      <c r="B195" s="44" t="s">
        <v>260</v>
      </c>
      <c r="C195" s="79">
        <v>183270</v>
      </c>
      <c r="D195" s="79">
        <v>257080</v>
      </c>
      <c r="E195" s="49">
        <v>0</v>
      </c>
      <c r="F195" s="49">
        <v>0</v>
      </c>
      <c r="G195" s="50">
        <f t="shared" si="15"/>
        <v>440350</v>
      </c>
      <c r="H195" s="49">
        <v>0</v>
      </c>
    </row>
    <row r="196" spans="1:8" x14ac:dyDescent="0.25">
      <c r="B196" s="44" t="s">
        <v>261</v>
      </c>
      <c r="C196" s="79">
        <v>51290</v>
      </c>
      <c r="D196" s="79">
        <v>153960</v>
      </c>
      <c r="E196" s="49">
        <v>0</v>
      </c>
      <c r="F196" s="49">
        <v>0</v>
      </c>
      <c r="G196" s="50">
        <f t="shared" si="15"/>
        <v>205250</v>
      </c>
      <c r="H196" s="49">
        <v>0</v>
      </c>
    </row>
    <row r="197" spans="1:8" x14ac:dyDescent="0.25">
      <c r="B197" s="44" t="s">
        <v>262</v>
      </c>
      <c r="C197" s="79">
        <v>313100</v>
      </c>
      <c r="D197" s="79">
        <v>568370</v>
      </c>
      <c r="E197" s="49">
        <v>0</v>
      </c>
      <c r="F197" s="49">
        <v>0</v>
      </c>
      <c r="G197" s="50">
        <f t="shared" si="15"/>
        <v>881470</v>
      </c>
      <c r="H197" s="49">
        <v>0</v>
      </c>
    </row>
    <row r="198" spans="1:8" x14ac:dyDescent="0.25">
      <c r="B198" s="44" t="s">
        <v>263</v>
      </c>
      <c r="C198" s="79">
        <v>426720</v>
      </c>
      <c r="D198" s="79">
        <v>365760</v>
      </c>
      <c r="E198" s="49">
        <v>0</v>
      </c>
      <c r="F198" s="49">
        <v>0</v>
      </c>
      <c r="G198" s="50">
        <f t="shared" si="15"/>
        <v>792480</v>
      </c>
      <c r="H198" s="49">
        <v>0</v>
      </c>
    </row>
    <row r="199" spans="1:8" x14ac:dyDescent="0.25">
      <c r="B199" s="44" t="s">
        <v>264</v>
      </c>
      <c r="C199" s="79">
        <v>546720</v>
      </c>
      <c r="D199" s="79">
        <v>568620</v>
      </c>
      <c r="E199" s="49">
        <v>0</v>
      </c>
      <c r="F199" s="49">
        <v>0</v>
      </c>
      <c r="G199" s="50">
        <f t="shared" si="15"/>
        <v>1115340</v>
      </c>
      <c r="H199" s="49">
        <v>0</v>
      </c>
    </row>
    <row r="200" spans="1:8" x14ac:dyDescent="0.25">
      <c r="B200" s="44" t="s">
        <v>265</v>
      </c>
      <c r="C200" s="79">
        <v>763170</v>
      </c>
      <c r="D200" s="79">
        <v>654140</v>
      </c>
      <c r="E200" s="49">
        <v>0</v>
      </c>
      <c r="F200" s="49">
        <v>0</v>
      </c>
      <c r="G200" s="50">
        <f t="shared" si="15"/>
        <v>1417310</v>
      </c>
      <c r="H200" s="49">
        <v>0</v>
      </c>
    </row>
    <row r="201" spans="1:8" x14ac:dyDescent="0.25">
      <c r="B201" s="44" t="s">
        <v>266</v>
      </c>
      <c r="C201" s="79">
        <v>415190</v>
      </c>
      <c r="D201" s="79">
        <v>355880</v>
      </c>
      <c r="E201" s="49">
        <v>0</v>
      </c>
      <c r="F201" s="49">
        <v>0</v>
      </c>
      <c r="G201" s="50">
        <f t="shared" si="15"/>
        <v>771070</v>
      </c>
      <c r="H201" s="49">
        <v>0</v>
      </c>
    </row>
    <row r="202" spans="1:8" x14ac:dyDescent="0.25">
      <c r="B202" s="44" t="s">
        <v>267</v>
      </c>
      <c r="C202" s="79">
        <v>74240</v>
      </c>
      <c r="D202" s="79">
        <v>63630</v>
      </c>
      <c r="E202" s="49">
        <v>0</v>
      </c>
      <c r="F202" s="49">
        <v>0</v>
      </c>
      <c r="G202" s="50">
        <f t="shared" si="15"/>
        <v>137870</v>
      </c>
      <c r="H202" s="49">
        <v>0</v>
      </c>
    </row>
    <row r="203" spans="1:8" x14ac:dyDescent="0.25">
      <c r="B203" s="44" t="s">
        <v>268</v>
      </c>
      <c r="C203" s="79">
        <v>121092</v>
      </c>
      <c r="D203" s="79">
        <v>103790</v>
      </c>
      <c r="E203" s="49">
        <v>0</v>
      </c>
      <c r="F203" s="49">
        <v>0</v>
      </c>
      <c r="G203" s="50">
        <f t="shared" si="15"/>
        <v>224882</v>
      </c>
      <c r="H203" s="49">
        <v>0</v>
      </c>
    </row>
    <row r="204" spans="1:8" x14ac:dyDescent="0.25">
      <c r="B204" s="44" t="s">
        <v>269</v>
      </c>
      <c r="C204" s="79">
        <v>316500</v>
      </c>
      <c r="D204" s="79">
        <v>571280</v>
      </c>
      <c r="E204" s="49">
        <v>0</v>
      </c>
      <c r="F204" s="49">
        <v>0</v>
      </c>
      <c r="G204" s="50">
        <f t="shared" si="15"/>
        <v>887780</v>
      </c>
      <c r="H204" s="49">
        <v>0</v>
      </c>
    </row>
    <row r="205" spans="1:8" x14ac:dyDescent="0.25">
      <c r="C205" s="49"/>
      <c r="D205" s="49"/>
      <c r="E205" s="49"/>
      <c r="F205" s="49"/>
      <c r="H205" s="49"/>
    </row>
    <row r="206" spans="1:8" s="15" customFormat="1" ht="16.5" thickBot="1" x14ac:dyDescent="0.3">
      <c r="A206" s="279"/>
      <c r="B206" s="43" t="s">
        <v>163</v>
      </c>
      <c r="C206" s="51">
        <f t="shared" ref="C206:H206" si="16">SUM(C156:C204)</f>
        <v>21324082</v>
      </c>
      <c r="D206" s="51">
        <f t="shared" si="16"/>
        <v>20100759</v>
      </c>
      <c r="E206" s="51">
        <f t="shared" si="16"/>
        <v>0</v>
      </c>
      <c r="F206" s="51">
        <f t="shared" si="16"/>
        <v>0</v>
      </c>
      <c r="G206" s="51">
        <f t="shared" si="16"/>
        <v>41424841</v>
      </c>
      <c r="H206" s="51">
        <f t="shared" si="16"/>
        <v>7357000</v>
      </c>
    </row>
    <row r="207" spans="1:8" ht="16.5" thickTop="1" x14ac:dyDescent="0.25">
      <c r="D207" s="49"/>
      <c r="E207" s="49"/>
      <c r="F207" s="49"/>
    </row>
    <row r="208" spans="1:8" x14ac:dyDescent="0.25">
      <c r="B208" s="84" t="s">
        <v>48</v>
      </c>
    </row>
    <row r="209" spans="1:8" x14ac:dyDescent="0.25">
      <c r="B209" s="84"/>
    </row>
    <row r="211" spans="1:8" x14ac:dyDescent="0.25">
      <c r="A211" s="279">
        <v>12</v>
      </c>
      <c r="B211" s="43" t="s">
        <v>88</v>
      </c>
      <c r="C211" s="12" t="s">
        <v>293</v>
      </c>
      <c r="D211" s="12" t="s">
        <v>294</v>
      </c>
      <c r="E211" s="12" t="s">
        <v>300</v>
      </c>
      <c r="F211" s="12" t="s">
        <v>307</v>
      </c>
      <c r="G211" s="13" t="s">
        <v>309</v>
      </c>
      <c r="H211" s="221" t="s">
        <v>409</v>
      </c>
    </row>
    <row r="212" spans="1:8" x14ac:dyDescent="0.25">
      <c r="C212" s="12" t="s">
        <v>297</v>
      </c>
      <c r="D212" s="12" t="s">
        <v>298</v>
      </c>
      <c r="E212" s="12" t="s">
        <v>301</v>
      </c>
      <c r="F212" s="12" t="s">
        <v>302</v>
      </c>
      <c r="G212" s="222">
        <v>2015</v>
      </c>
      <c r="H212" s="223">
        <v>2014</v>
      </c>
    </row>
    <row r="213" spans="1:8" x14ac:dyDescent="0.25">
      <c r="C213" s="12" t="s">
        <v>295</v>
      </c>
      <c r="D213" s="12" t="s">
        <v>296</v>
      </c>
      <c r="E213" s="12" t="s">
        <v>296</v>
      </c>
      <c r="F213" s="12" t="s">
        <v>296</v>
      </c>
      <c r="G213" s="12" t="s">
        <v>296</v>
      </c>
      <c r="H213" s="12" t="s">
        <v>296</v>
      </c>
    </row>
    <row r="214" spans="1:8" s="36" customFormat="1" x14ac:dyDescent="0.25">
      <c r="A214" s="34"/>
      <c r="B214" s="47"/>
      <c r="C214" s="48"/>
      <c r="D214" s="48"/>
      <c r="E214" s="48"/>
      <c r="F214" s="48"/>
      <c r="G214" s="48"/>
      <c r="H214" s="48"/>
    </row>
    <row r="215" spans="1:8" x14ac:dyDescent="0.25">
      <c r="B215" s="44" t="s">
        <v>89</v>
      </c>
      <c r="C215" s="133">
        <v>7523200</v>
      </c>
      <c r="D215" s="133">
        <v>3822500</v>
      </c>
      <c r="E215" s="49">
        <v>0</v>
      </c>
      <c r="F215" s="49">
        <v>0</v>
      </c>
      <c r="G215" s="9">
        <f>SUM(C215:F215)</f>
        <v>11345700</v>
      </c>
      <c r="H215" s="133">
        <v>57463700</v>
      </c>
    </row>
    <row r="216" spans="1:8" x14ac:dyDescent="0.25">
      <c r="B216" s="44" t="s">
        <v>90</v>
      </c>
      <c r="C216" s="133">
        <v>4684000</v>
      </c>
      <c r="D216" s="133">
        <v>3430000</v>
      </c>
      <c r="E216" s="49">
        <v>0</v>
      </c>
      <c r="F216" s="49">
        <v>0</v>
      </c>
      <c r="G216" s="9">
        <f t="shared" ref="G216:G224" si="17">SUM(C216:F216)</f>
        <v>8114000</v>
      </c>
      <c r="H216" s="133">
        <v>27109000</v>
      </c>
    </row>
    <row r="217" spans="1:8" x14ac:dyDescent="0.25">
      <c r="B217" s="44" t="s">
        <v>91</v>
      </c>
      <c r="C217" s="133">
        <v>1572000</v>
      </c>
      <c r="D217" s="133">
        <v>9900000</v>
      </c>
      <c r="E217" s="49">
        <v>0</v>
      </c>
      <c r="F217" s="49">
        <v>0</v>
      </c>
      <c r="G217" s="9">
        <f t="shared" si="17"/>
        <v>11472000</v>
      </c>
      <c r="H217" s="133">
        <v>43664100</v>
      </c>
    </row>
    <row r="218" spans="1:8" x14ac:dyDescent="0.25">
      <c r="B218" s="44" t="s">
        <v>92</v>
      </c>
      <c r="C218" s="133">
        <v>5032000</v>
      </c>
      <c r="D218" s="133">
        <v>4870000</v>
      </c>
      <c r="E218" s="49">
        <v>0</v>
      </c>
      <c r="F218" s="49">
        <v>0</v>
      </c>
      <c r="G218" s="9">
        <f t="shared" si="17"/>
        <v>9902000</v>
      </c>
      <c r="H218" s="133">
        <v>3000000</v>
      </c>
    </row>
    <row r="219" spans="1:8" x14ac:dyDescent="0.25">
      <c r="B219" s="44" t="s">
        <v>93</v>
      </c>
      <c r="C219" s="133">
        <v>3440000</v>
      </c>
      <c r="D219" s="133">
        <v>1870000</v>
      </c>
      <c r="E219" s="49">
        <v>0</v>
      </c>
      <c r="F219" s="49">
        <v>0</v>
      </c>
      <c r="G219" s="9">
        <f t="shared" si="17"/>
        <v>5310000</v>
      </c>
      <c r="H219" s="133">
        <v>236000</v>
      </c>
    </row>
    <row r="220" spans="1:8" x14ac:dyDescent="0.25">
      <c r="B220" s="44" t="s">
        <v>12</v>
      </c>
      <c r="C220" s="133">
        <v>3104000</v>
      </c>
      <c r="D220" s="133">
        <v>1820000</v>
      </c>
      <c r="E220" s="49">
        <v>0</v>
      </c>
      <c r="F220" s="49">
        <v>0</v>
      </c>
      <c r="G220" s="9">
        <f t="shared" si="17"/>
        <v>4924000</v>
      </c>
      <c r="H220" s="133">
        <v>136000</v>
      </c>
    </row>
    <row r="221" spans="1:8" x14ac:dyDescent="0.25">
      <c r="B221" s="44" t="s">
        <v>95</v>
      </c>
      <c r="C221" s="133">
        <v>1224000</v>
      </c>
      <c r="D221" s="133">
        <v>1420000</v>
      </c>
      <c r="E221" s="49">
        <v>0</v>
      </c>
      <c r="F221" s="49">
        <v>0</v>
      </c>
      <c r="G221" s="9">
        <f t="shared" si="17"/>
        <v>2644000</v>
      </c>
      <c r="H221" s="133">
        <v>0</v>
      </c>
    </row>
    <row r="222" spans="1:8" x14ac:dyDescent="0.25">
      <c r="B222" s="44" t="s">
        <v>96</v>
      </c>
      <c r="C222" s="49">
        <v>8400000</v>
      </c>
      <c r="D222" s="49">
        <v>5335000</v>
      </c>
      <c r="E222" s="49">
        <v>0</v>
      </c>
      <c r="F222" s="49">
        <v>0</v>
      </c>
      <c r="G222" s="9">
        <f t="shared" si="17"/>
        <v>13735000</v>
      </c>
      <c r="H222" s="49">
        <v>0</v>
      </c>
    </row>
    <row r="223" spans="1:8" x14ac:dyDescent="0.25">
      <c r="B223" s="44" t="s">
        <v>97</v>
      </c>
      <c r="C223" s="49">
        <v>5520000</v>
      </c>
      <c r="D223" s="49">
        <v>7650000</v>
      </c>
      <c r="E223" s="49">
        <v>0</v>
      </c>
      <c r="F223" s="49">
        <v>0</v>
      </c>
      <c r="G223" s="9">
        <f t="shared" si="17"/>
        <v>13170000</v>
      </c>
      <c r="H223" s="49">
        <v>0</v>
      </c>
    </row>
    <row r="224" spans="1:8" x14ac:dyDescent="0.25">
      <c r="B224" s="44" t="s">
        <v>94</v>
      </c>
      <c r="C224" s="49">
        <v>3144000</v>
      </c>
      <c r="D224" s="49">
        <v>4350000</v>
      </c>
      <c r="E224" s="49">
        <v>0</v>
      </c>
      <c r="F224" s="49">
        <v>0</v>
      </c>
      <c r="G224" s="9">
        <f t="shared" si="17"/>
        <v>7494000</v>
      </c>
      <c r="H224" s="49">
        <v>0</v>
      </c>
    </row>
    <row r="225" spans="1:8" x14ac:dyDescent="0.25">
      <c r="C225" s="49"/>
      <c r="D225" s="49"/>
      <c r="E225" s="49"/>
      <c r="F225" s="49"/>
      <c r="G225" s="9"/>
      <c r="H225" s="49"/>
    </row>
    <row r="226" spans="1:8" s="15" customFormat="1" ht="16.5" thickBot="1" x14ac:dyDescent="0.3">
      <c r="A226" s="279"/>
      <c r="B226" s="43" t="s">
        <v>163</v>
      </c>
      <c r="C226" s="51">
        <f t="shared" ref="C226:H226" si="18">SUM(C215:C224)</f>
        <v>43643200</v>
      </c>
      <c r="D226" s="51">
        <f t="shared" si="18"/>
        <v>44467500</v>
      </c>
      <c r="E226" s="51">
        <f t="shared" si="18"/>
        <v>0</v>
      </c>
      <c r="F226" s="51">
        <f t="shared" si="18"/>
        <v>0</v>
      </c>
      <c r="G226" s="51">
        <f t="shared" si="18"/>
        <v>88110700</v>
      </c>
      <c r="H226" s="51">
        <f t="shared" si="18"/>
        <v>131608800</v>
      </c>
    </row>
    <row r="227" spans="1:8" ht="16.5" thickTop="1" x14ac:dyDescent="0.25">
      <c r="D227" s="49"/>
      <c r="E227" s="49"/>
      <c r="F227" s="49"/>
    </row>
    <row r="228" spans="1:8" x14ac:dyDescent="0.25">
      <c r="B228" s="84" t="s">
        <v>48</v>
      </c>
    </row>
    <row r="231" spans="1:8" x14ac:dyDescent="0.25">
      <c r="A231" s="279">
        <v>13</v>
      </c>
      <c r="B231" s="43" t="s">
        <v>173</v>
      </c>
      <c r="C231" s="12" t="s">
        <v>293</v>
      </c>
      <c r="D231" s="12" t="s">
        <v>294</v>
      </c>
      <c r="E231" s="12" t="s">
        <v>300</v>
      </c>
      <c r="F231" s="12" t="s">
        <v>307</v>
      </c>
      <c r="G231" s="13" t="s">
        <v>309</v>
      </c>
      <c r="H231" s="221" t="s">
        <v>409</v>
      </c>
    </row>
    <row r="232" spans="1:8" x14ac:dyDescent="0.25">
      <c r="C232" s="12" t="s">
        <v>297</v>
      </c>
      <c r="D232" s="12" t="s">
        <v>298</v>
      </c>
      <c r="E232" s="12" t="s">
        <v>301</v>
      </c>
      <c r="F232" s="12" t="s">
        <v>302</v>
      </c>
      <c r="G232" s="222">
        <v>2015</v>
      </c>
      <c r="H232" s="223">
        <v>2014</v>
      </c>
    </row>
    <row r="233" spans="1:8" x14ac:dyDescent="0.25">
      <c r="C233" s="12" t="s">
        <v>295</v>
      </c>
      <c r="D233" s="12" t="s">
        <v>296</v>
      </c>
      <c r="E233" s="12" t="s">
        <v>296</v>
      </c>
      <c r="F233" s="12" t="s">
        <v>296</v>
      </c>
      <c r="G233" s="12" t="s">
        <v>296</v>
      </c>
      <c r="H233" s="12" t="s">
        <v>296</v>
      </c>
    </row>
    <row r="234" spans="1:8" s="36" customFormat="1" x14ac:dyDescent="0.25">
      <c r="A234" s="34"/>
      <c r="B234" s="47"/>
      <c r="C234" s="48"/>
      <c r="D234" s="48"/>
      <c r="E234" s="48"/>
      <c r="F234" s="48"/>
      <c r="G234" s="48"/>
      <c r="H234" s="48"/>
    </row>
    <row r="235" spans="1:8" x14ac:dyDescent="0.25">
      <c r="B235" s="44" t="s">
        <v>98</v>
      </c>
      <c r="C235" s="9">
        <v>1968804</v>
      </c>
      <c r="D235" s="9">
        <v>1458400</v>
      </c>
      <c r="E235" s="49">
        <v>0</v>
      </c>
      <c r="F235" s="49">
        <v>0</v>
      </c>
      <c r="G235" s="154">
        <f>SUM(C235:F235)</f>
        <v>3427204</v>
      </c>
      <c r="H235" s="134">
        <v>1249170</v>
      </c>
    </row>
    <row r="236" spans="1:8" x14ac:dyDescent="0.25">
      <c r="B236" s="44" t="s">
        <v>99</v>
      </c>
      <c r="C236" s="9">
        <v>1129374</v>
      </c>
      <c r="D236" s="9">
        <v>8365700</v>
      </c>
      <c r="E236" s="49">
        <v>0</v>
      </c>
      <c r="F236" s="49">
        <v>0</v>
      </c>
      <c r="G236" s="154">
        <f t="shared" ref="G236:G249" si="19">SUM(C236:F236)</f>
        <v>9495074</v>
      </c>
      <c r="H236" s="134">
        <v>5822600</v>
      </c>
    </row>
    <row r="237" spans="1:8" x14ac:dyDescent="0.25">
      <c r="B237" s="44" t="s">
        <v>100</v>
      </c>
      <c r="C237" s="9">
        <v>8265762</v>
      </c>
      <c r="D237" s="9">
        <v>6122790</v>
      </c>
      <c r="E237" s="49">
        <v>0</v>
      </c>
      <c r="F237" s="49">
        <v>0</v>
      </c>
      <c r="G237" s="154">
        <f t="shared" si="19"/>
        <v>14388552</v>
      </c>
      <c r="H237" s="134">
        <v>3753810</v>
      </c>
    </row>
    <row r="238" spans="1:8" x14ac:dyDescent="0.25">
      <c r="B238" s="44" t="s">
        <v>101</v>
      </c>
      <c r="C238" s="9">
        <v>3692030</v>
      </c>
      <c r="D238" s="9">
        <v>2734840</v>
      </c>
      <c r="E238" s="49">
        <v>0</v>
      </c>
      <c r="F238" s="49">
        <v>0</v>
      </c>
      <c r="G238" s="154">
        <f t="shared" si="19"/>
        <v>6426870</v>
      </c>
      <c r="H238" s="134">
        <v>1922200</v>
      </c>
    </row>
    <row r="239" spans="1:8" x14ac:dyDescent="0.25">
      <c r="B239" s="44" t="s">
        <v>102</v>
      </c>
      <c r="C239" s="9">
        <v>3421080</v>
      </c>
      <c r="D239" s="9">
        <v>2534150</v>
      </c>
      <c r="E239" s="49">
        <v>0</v>
      </c>
      <c r="F239" s="49">
        <v>0</v>
      </c>
      <c r="G239" s="154">
        <f t="shared" si="19"/>
        <v>5955230</v>
      </c>
      <c r="H239" s="134">
        <v>2287000</v>
      </c>
    </row>
    <row r="240" spans="1:8" x14ac:dyDescent="0.25">
      <c r="B240" s="44" t="s">
        <v>103</v>
      </c>
      <c r="C240" s="9">
        <v>1916350</v>
      </c>
      <c r="D240" s="9">
        <v>1419520</v>
      </c>
      <c r="E240" s="49">
        <v>0</v>
      </c>
      <c r="F240" s="49">
        <v>0</v>
      </c>
      <c r="G240" s="154">
        <f t="shared" si="19"/>
        <v>3335870</v>
      </c>
      <c r="H240" s="134">
        <v>1205580</v>
      </c>
    </row>
    <row r="241" spans="1:8" x14ac:dyDescent="0.25">
      <c r="B241" s="44" t="s">
        <v>104</v>
      </c>
      <c r="C241" s="9">
        <v>6281280</v>
      </c>
      <c r="D241" s="9">
        <v>4652800</v>
      </c>
      <c r="E241" s="49">
        <v>0</v>
      </c>
      <c r="F241" s="49">
        <v>0</v>
      </c>
      <c r="G241" s="154">
        <f t="shared" si="19"/>
        <v>10934080</v>
      </c>
      <c r="H241" s="134">
        <v>29940000</v>
      </c>
    </row>
    <row r="242" spans="1:8" x14ac:dyDescent="0.25">
      <c r="B242" s="44" t="s">
        <v>105</v>
      </c>
      <c r="C242" s="9">
        <v>2807020</v>
      </c>
      <c r="D242" s="9">
        <v>1541262</v>
      </c>
      <c r="E242" s="49">
        <v>0</v>
      </c>
      <c r="F242" s="49">
        <v>0</v>
      </c>
      <c r="G242" s="154">
        <f t="shared" si="19"/>
        <v>4348282</v>
      </c>
      <c r="H242" s="134">
        <v>6870100</v>
      </c>
    </row>
    <row r="243" spans="1:8" x14ac:dyDescent="0.25">
      <c r="B243" s="44" t="s">
        <v>106</v>
      </c>
      <c r="C243" s="9">
        <v>2358000</v>
      </c>
      <c r="D243" s="9">
        <v>1746600</v>
      </c>
      <c r="E243" s="49">
        <v>0</v>
      </c>
      <c r="F243" s="49">
        <v>0</v>
      </c>
      <c r="G243" s="154">
        <f t="shared" si="19"/>
        <v>4104600</v>
      </c>
      <c r="H243" s="134">
        <v>2110000</v>
      </c>
    </row>
    <row r="244" spans="1:8" x14ac:dyDescent="0.25">
      <c r="B244" s="44" t="s">
        <v>107</v>
      </c>
      <c r="C244" s="9">
        <v>3544200</v>
      </c>
      <c r="D244" s="9">
        <v>2625400</v>
      </c>
      <c r="E244" s="49">
        <v>0</v>
      </c>
      <c r="F244" s="49">
        <v>0</v>
      </c>
      <c r="G244" s="154">
        <f t="shared" si="19"/>
        <v>6169600</v>
      </c>
      <c r="H244" s="134">
        <v>2556100</v>
      </c>
    </row>
    <row r="245" spans="1:8" x14ac:dyDescent="0.25">
      <c r="B245" s="44" t="s">
        <v>108</v>
      </c>
      <c r="C245" s="9">
        <v>1005870</v>
      </c>
      <c r="D245" s="9">
        <v>7450950</v>
      </c>
      <c r="E245" s="49">
        <v>0</v>
      </c>
      <c r="F245" s="49">
        <v>0</v>
      </c>
      <c r="G245" s="154">
        <f t="shared" si="19"/>
        <v>8456820</v>
      </c>
      <c r="H245" s="134">
        <v>5154300</v>
      </c>
    </row>
    <row r="246" spans="1:8" x14ac:dyDescent="0.25">
      <c r="B246" s="44" t="s">
        <v>109</v>
      </c>
      <c r="C246" s="9">
        <v>8397110</v>
      </c>
      <c r="D246" s="9">
        <v>1362740</v>
      </c>
      <c r="E246" s="49">
        <v>0</v>
      </c>
      <c r="F246" s="49">
        <v>0</v>
      </c>
      <c r="G246" s="154">
        <f t="shared" si="19"/>
        <v>9759850</v>
      </c>
      <c r="H246" s="134">
        <v>6856860</v>
      </c>
    </row>
    <row r="247" spans="1:8" x14ac:dyDescent="0.25">
      <c r="B247" s="44" t="s">
        <v>110</v>
      </c>
      <c r="C247" s="9">
        <v>2899170</v>
      </c>
      <c r="D247" s="9">
        <v>2147520</v>
      </c>
      <c r="E247" s="49">
        <v>0</v>
      </c>
      <c r="F247" s="49">
        <v>0</v>
      </c>
      <c r="G247" s="154">
        <f t="shared" si="19"/>
        <v>5046690</v>
      </c>
      <c r="H247" s="134">
        <v>1739980</v>
      </c>
    </row>
    <row r="248" spans="1:8" x14ac:dyDescent="0.25">
      <c r="B248" s="44" t="s">
        <v>225</v>
      </c>
      <c r="C248" s="9">
        <v>3177280</v>
      </c>
      <c r="D248" s="9">
        <v>2353550</v>
      </c>
      <c r="E248" s="49">
        <v>0</v>
      </c>
      <c r="F248" s="49">
        <v>0</v>
      </c>
      <c r="G248" s="154">
        <f t="shared" si="19"/>
        <v>5530830</v>
      </c>
      <c r="H248" s="149">
        <v>1919300</v>
      </c>
    </row>
    <row r="249" spans="1:8" x14ac:dyDescent="0.25">
      <c r="B249" s="44" t="s">
        <v>111</v>
      </c>
      <c r="C249" s="9">
        <v>6494220</v>
      </c>
      <c r="D249" s="9">
        <v>5814380</v>
      </c>
      <c r="E249" s="49">
        <v>0</v>
      </c>
      <c r="F249" s="49">
        <v>0</v>
      </c>
      <c r="G249" s="154">
        <f t="shared" si="19"/>
        <v>12308600</v>
      </c>
      <c r="H249" s="149">
        <v>32565000</v>
      </c>
    </row>
    <row r="250" spans="1:8" x14ac:dyDescent="0.25">
      <c r="C250" s="81"/>
      <c r="D250" s="81"/>
      <c r="E250" s="81"/>
      <c r="F250" s="81"/>
      <c r="G250" s="155"/>
      <c r="H250" s="148"/>
    </row>
    <row r="251" spans="1:8" s="15" customFormat="1" ht="16.5" thickBot="1" x14ac:dyDescent="0.3">
      <c r="A251" s="279"/>
      <c r="B251" s="43" t="s">
        <v>163</v>
      </c>
      <c r="C251" s="51">
        <f t="shared" ref="C251:H251" si="20">SUM(C235:C249)</f>
        <v>57357550</v>
      </c>
      <c r="D251" s="51">
        <f t="shared" si="20"/>
        <v>52330602</v>
      </c>
      <c r="E251" s="51">
        <f t="shared" si="20"/>
        <v>0</v>
      </c>
      <c r="F251" s="51">
        <f t="shared" si="20"/>
        <v>0</v>
      </c>
      <c r="G251" s="156">
        <f t="shared" si="20"/>
        <v>109688152</v>
      </c>
      <c r="H251" s="156">
        <f t="shared" si="20"/>
        <v>105952000</v>
      </c>
    </row>
    <row r="252" spans="1:8" ht="16.5" thickTop="1" x14ac:dyDescent="0.25">
      <c r="C252" s="19"/>
      <c r="D252" s="81"/>
      <c r="E252" s="81"/>
      <c r="F252" s="81"/>
      <c r="G252" s="6"/>
    </row>
    <row r="253" spans="1:8" x14ac:dyDescent="0.25">
      <c r="B253" s="72" t="s">
        <v>48</v>
      </c>
      <c r="D253" s="152"/>
    </row>
    <row r="255" spans="1:8" x14ac:dyDescent="0.25">
      <c r="A255" s="283"/>
    </row>
    <row r="256" spans="1:8" x14ac:dyDescent="0.25">
      <c r="A256" s="279">
        <v>14</v>
      </c>
      <c r="B256" s="87" t="s">
        <v>152</v>
      </c>
      <c r="C256" s="12" t="s">
        <v>293</v>
      </c>
      <c r="D256" s="12" t="s">
        <v>294</v>
      </c>
      <c r="E256" s="12" t="s">
        <v>300</v>
      </c>
      <c r="F256" s="12" t="s">
        <v>307</v>
      </c>
      <c r="G256" s="13" t="s">
        <v>309</v>
      </c>
      <c r="H256" s="221" t="s">
        <v>409</v>
      </c>
    </row>
    <row r="257" spans="1:8" x14ac:dyDescent="0.25">
      <c r="A257" s="279"/>
      <c r="B257" s="87"/>
      <c r="C257" s="12" t="s">
        <v>297</v>
      </c>
      <c r="D257" s="12" t="s">
        <v>298</v>
      </c>
      <c r="E257" s="12" t="s">
        <v>301</v>
      </c>
      <c r="F257" s="12" t="s">
        <v>302</v>
      </c>
      <c r="G257" s="222">
        <v>2015</v>
      </c>
      <c r="H257" s="223">
        <v>2014</v>
      </c>
    </row>
    <row r="258" spans="1:8" x14ac:dyDescent="0.25">
      <c r="B258" s="87" t="s">
        <v>164</v>
      </c>
      <c r="C258" s="12" t="s">
        <v>295</v>
      </c>
      <c r="D258" s="12" t="s">
        <v>296</v>
      </c>
      <c r="E258" s="12" t="s">
        <v>296</v>
      </c>
      <c r="F258" s="12" t="s">
        <v>296</v>
      </c>
      <c r="G258" s="12" t="s">
        <v>296</v>
      </c>
      <c r="H258" s="12" t="s">
        <v>296</v>
      </c>
    </row>
    <row r="259" spans="1:8" x14ac:dyDescent="0.25">
      <c r="B259" s="88" t="s">
        <v>174</v>
      </c>
      <c r="C259" s="19"/>
      <c r="D259" s="19"/>
      <c r="E259" s="19"/>
      <c r="F259" s="19"/>
    </row>
    <row r="260" spans="1:8" x14ac:dyDescent="0.25">
      <c r="B260" s="89" t="s">
        <v>337</v>
      </c>
      <c r="C260" s="81">
        <v>560000</v>
      </c>
      <c r="D260" s="81">
        <v>640000</v>
      </c>
      <c r="E260" s="81">
        <v>0</v>
      </c>
      <c r="F260" s="81">
        <v>0</v>
      </c>
      <c r="G260" s="50">
        <f t="shared" ref="G260:G261" si="21">SUM(C260:F260)</f>
        <v>1200000</v>
      </c>
      <c r="H260" s="81">
        <v>0</v>
      </c>
    </row>
    <row r="261" spans="1:8" x14ac:dyDescent="0.25">
      <c r="B261" s="88" t="s">
        <v>175</v>
      </c>
      <c r="C261" s="81">
        <v>0</v>
      </c>
      <c r="D261" s="81">
        <v>0</v>
      </c>
      <c r="E261" s="81">
        <v>0</v>
      </c>
      <c r="F261" s="81">
        <v>0</v>
      </c>
      <c r="G261" s="50">
        <f t="shared" si="21"/>
        <v>0</v>
      </c>
      <c r="H261" s="81">
        <v>0</v>
      </c>
    </row>
    <row r="262" spans="1:8" x14ac:dyDescent="0.25">
      <c r="B262" s="88"/>
      <c r="C262" s="81"/>
      <c r="D262" s="81"/>
      <c r="E262" s="81"/>
      <c r="F262" s="81"/>
      <c r="H262" s="81"/>
    </row>
    <row r="263" spans="1:8" x14ac:dyDescent="0.25">
      <c r="B263" s="88" t="s">
        <v>176</v>
      </c>
      <c r="C263" s="81"/>
      <c r="D263" s="81"/>
      <c r="E263" s="81"/>
      <c r="F263" s="81"/>
      <c r="H263" s="81"/>
    </row>
    <row r="264" spans="1:8" x14ac:dyDescent="0.25">
      <c r="B264" s="89" t="s">
        <v>338</v>
      </c>
      <c r="C264" s="81">
        <v>450000</v>
      </c>
      <c r="D264" s="81">
        <v>540000</v>
      </c>
      <c r="E264" s="81">
        <v>0</v>
      </c>
      <c r="F264" s="81">
        <v>0</v>
      </c>
      <c r="G264" s="50">
        <f t="shared" ref="G264:G265" si="22">SUM(C264:F264)</f>
        <v>990000</v>
      </c>
      <c r="H264" s="81">
        <v>0</v>
      </c>
    </row>
    <row r="265" spans="1:8" x14ac:dyDescent="0.25">
      <c r="B265" s="88" t="s">
        <v>175</v>
      </c>
      <c r="C265" s="81">
        <v>0</v>
      </c>
      <c r="D265" s="81">
        <v>0</v>
      </c>
      <c r="E265" s="81">
        <v>0</v>
      </c>
      <c r="F265" s="81">
        <v>0</v>
      </c>
      <c r="G265" s="50">
        <f t="shared" si="22"/>
        <v>0</v>
      </c>
      <c r="H265" s="81">
        <v>0</v>
      </c>
    </row>
    <row r="266" spans="1:8" x14ac:dyDescent="0.25">
      <c r="B266" s="88"/>
      <c r="C266" s="81"/>
      <c r="D266" s="81"/>
      <c r="E266" s="81"/>
      <c r="F266" s="81"/>
      <c r="H266" s="81"/>
    </row>
    <row r="267" spans="1:8" s="15" customFormat="1" ht="16.5" thickBot="1" x14ac:dyDescent="0.3">
      <c r="A267" s="279"/>
      <c r="B267" s="87" t="s">
        <v>177</v>
      </c>
      <c r="C267" s="51">
        <f>SUM(C260:C261,C264:C265)</f>
        <v>1010000</v>
      </c>
      <c r="D267" s="51">
        <f t="shared" ref="D267:G267" si="23">SUM(D260:D261,D264:D265)</f>
        <v>1180000</v>
      </c>
      <c r="E267" s="51">
        <f t="shared" si="23"/>
        <v>0</v>
      </c>
      <c r="F267" s="51">
        <f t="shared" si="23"/>
        <v>0</v>
      </c>
      <c r="G267" s="51">
        <f t="shared" si="23"/>
        <v>2190000</v>
      </c>
      <c r="H267" s="51">
        <f t="shared" ref="H267" si="24">SUM(H260:H261,H264:H265)</f>
        <v>0</v>
      </c>
    </row>
    <row r="268" spans="1:8" ht="16.5" thickTop="1" x14ac:dyDescent="0.25">
      <c r="C268" s="49"/>
      <c r="D268" s="49"/>
      <c r="E268" s="49"/>
      <c r="F268" s="49"/>
    </row>
    <row r="269" spans="1:8" x14ac:dyDescent="0.25">
      <c r="B269" s="84" t="s">
        <v>48</v>
      </c>
    </row>
    <row r="270" spans="1:8" x14ac:dyDescent="0.25">
      <c r="B270" s="84"/>
    </row>
    <row r="271" spans="1:8" x14ac:dyDescent="0.25">
      <c r="B271" s="84"/>
    </row>
    <row r="272" spans="1:8" x14ac:dyDescent="0.25">
      <c r="A272" s="279">
        <v>15</v>
      </c>
      <c r="B272" s="43" t="s">
        <v>178</v>
      </c>
      <c r="C272" s="12" t="s">
        <v>293</v>
      </c>
      <c r="D272" s="12" t="s">
        <v>294</v>
      </c>
      <c r="E272" s="12" t="s">
        <v>300</v>
      </c>
      <c r="F272" s="12" t="s">
        <v>307</v>
      </c>
      <c r="G272" s="13" t="s">
        <v>309</v>
      </c>
      <c r="H272" s="221" t="s">
        <v>409</v>
      </c>
    </row>
    <row r="273" spans="1:8" x14ac:dyDescent="0.25">
      <c r="A273" s="279"/>
      <c r="B273" s="43"/>
      <c r="C273" s="12" t="s">
        <v>297</v>
      </c>
      <c r="D273" s="12" t="s">
        <v>298</v>
      </c>
      <c r="E273" s="12" t="s">
        <v>301</v>
      </c>
      <c r="F273" s="12" t="s">
        <v>302</v>
      </c>
      <c r="G273" s="222">
        <v>2015</v>
      </c>
      <c r="H273" s="223">
        <v>2014</v>
      </c>
    </row>
    <row r="274" spans="1:8" x14ac:dyDescent="0.25">
      <c r="A274" s="279"/>
      <c r="B274" s="73" t="s">
        <v>164</v>
      </c>
      <c r="C274" s="12" t="s">
        <v>295</v>
      </c>
      <c r="D274" s="12" t="s">
        <v>296</v>
      </c>
      <c r="E274" s="12" t="s">
        <v>296</v>
      </c>
      <c r="F274" s="12" t="s">
        <v>296</v>
      </c>
      <c r="G274" s="12" t="s">
        <v>296</v>
      </c>
      <c r="H274" s="12" t="s">
        <v>296</v>
      </c>
    </row>
    <row r="275" spans="1:8" ht="47.25" x14ac:dyDescent="0.25">
      <c r="B275" s="44" t="s">
        <v>318</v>
      </c>
      <c r="C275" s="48"/>
    </row>
    <row r="276" spans="1:8" x14ac:dyDescent="0.25">
      <c r="B276" s="89" t="s">
        <v>339</v>
      </c>
      <c r="C276" s="86">
        <v>523950</v>
      </c>
      <c r="D276" s="86">
        <v>684650</v>
      </c>
      <c r="E276" s="90">
        <v>0</v>
      </c>
      <c r="F276" s="90">
        <v>0</v>
      </c>
      <c r="G276" s="90">
        <f>SUM(C276:F276)</f>
        <v>1208600</v>
      </c>
      <c r="H276" s="153">
        <v>0</v>
      </c>
    </row>
    <row r="277" spans="1:8" x14ac:dyDescent="0.25">
      <c r="B277" s="88" t="s">
        <v>202</v>
      </c>
      <c r="C277" s="90">
        <v>0</v>
      </c>
      <c r="D277" s="90">
        <v>0</v>
      </c>
      <c r="E277" s="90">
        <v>0</v>
      </c>
      <c r="F277" s="90">
        <v>0</v>
      </c>
      <c r="G277" s="90">
        <f>SUM(C277:F277)</f>
        <v>0</v>
      </c>
      <c r="H277" s="153">
        <v>0</v>
      </c>
    </row>
    <row r="278" spans="1:8" x14ac:dyDescent="0.25">
      <c r="B278" s="88"/>
      <c r="C278" s="90"/>
      <c r="D278" s="90"/>
      <c r="E278" s="90"/>
      <c r="F278" s="90"/>
      <c r="G278" s="90"/>
      <c r="H278" s="153"/>
    </row>
    <row r="279" spans="1:8" x14ac:dyDescent="0.25">
      <c r="B279" s="88" t="s">
        <v>179</v>
      </c>
      <c r="C279" s="1"/>
      <c r="D279" s="1"/>
      <c r="E279" s="90"/>
      <c r="F279" s="90"/>
      <c r="G279" s="90"/>
      <c r="H279" s="9"/>
    </row>
    <row r="280" spans="1:8" x14ac:dyDescent="0.25">
      <c r="B280" s="89" t="s">
        <v>340</v>
      </c>
      <c r="C280" s="90">
        <v>500000</v>
      </c>
      <c r="D280" s="90">
        <v>500000</v>
      </c>
      <c r="E280" s="90">
        <v>0</v>
      </c>
      <c r="F280" s="90">
        <v>0</v>
      </c>
      <c r="G280" s="90">
        <f t="shared" ref="G280" si="25">SUM(C280:F280)</f>
        <v>1000000</v>
      </c>
      <c r="H280" s="90">
        <v>0</v>
      </c>
    </row>
    <row r="281" spans="1:8" x14ac:dyDescent="0.25">
      <c r="B281" s="88" t="s">
        <v>165</v>
      </c>
      <c r="C281" s="90">
        <v>0</v>
      </c>
      <c r="D281" s="90">
        <v>0</v>
      </c>
      <c r="E281" s="90">
        <v>0</v>
      </c>
      <c r="F281" s="90">
        <v>0</v>
      </c>
      <c r="G281" s="90">
        <f t="shared" ref="G281:G282" si="26">SUM(C281:F281)</f>
        <v>0</v>
      </c>
      <c r="H281" s="90">
        <v>0</v>
      </c>
    </row>
    <row r="282" spans="1:8" x14ac:dyDescent="0.25">
      <c r="B282" s="88" t="s">
        <v>165</v>
      </c>
      <c r="C282" s="90">
        <v>0</v>
      </c>
      <c r="D282" s="90">
        <v>0</v>
      </c>
      <c r="E282" s="90">
        <v>0</v>
      </c>
      <c r="F282" s="90">
        <v>0</v>
      </c>
      <c r="G282" s="90">
        <f t="shared" si="26"/>
        <v>0</v>
      </c>
      <c r="H282" s="90">
        <v>0</v>
      </c>
    </row>
    <row r="283" spans="1:8" x14ac:dyDescent="0.25">
      <c r="B283" s="88"/>
      <c r="C283" s="90"/>
      <c r="D283" s="90"/>
      <c r="E283" s="81"/>
      <c r="F283" s="81"/>
    </row>
    <row r="284" spans="1:8" s="15" customFormat="1" ht="16.5" thickBot="1" x14ac:dyDescent="0.3">
      <c r="A284" s="279"/>
      <c r="B284" s="87" t="s">
        <v>177</v>
      </c>
      <c r="C284" s="51">
        <f>SUM(C276:C277,C280:C282)</f>
        <v>1023950</v>
      </c>
      <c r="D284" s="51">
        <f>SUM(D276:D277,D280:D282)</f>
        <v>1184650</v>
      </c>
      <c r="E284" s="51">
        <f t="shared" ref="E284:H284" si="27">SUM(E276:E277,E280:E282)</f>
        <v>0</v>
      </c>
      <c r="F284" s="51">
        <f t="shared" si="27"/>
        <v>0</v>
      </c>
      <c r="G284" s="51">
        <f t="shared" si="27"/>
        <v>2208600</v>
      </c>
      <c r="H284" s="51">
        <f t="shared" si="27"/>
        <v>0</v>
      </c>
    </row>
    <row r="285" spans="1:8" ht="16.5" thickTop="1" x14ac:dyDescent="0.25">
      <c r="A285" s="284"/>
      <c r="B285" s="91"/>
      <c r="C285" s="92"/>
      <c r="D285" s="92"/>
      <c r="E285" s="92"/>
      <c r="F285" s="92"/>
    </row>
    <row r="286" spans="1:8" x14ac:dyDescent="0.25">
      <c r="A286" s="284"/>
      <c r="B286" s="91"/>
      <c r="C286" s="92"/>
      <c r="D286" s="92"/>
      <c r="E286" s="92"/>
      <c r="F286" s="92"/>
    </row>
    <row r="287" spans="1:8" x14ac:dyDescent="0.25">
      <c r="A287" s="279">
        <v>16</v>
      </c>
      <c r="B287" s="43" t="s">
        <v>181</v>
      </c>
      <c r="C287" s="12" t="s">
        <v>293</v>
      </c>
      <c r="D287" s="12" t="s">
        <v>294</v>
      </c>
      <c r="E287" s="12" t="s">
        <v>300</v>
      </c>
      <c r="F287" s="12" t="s">
        <v>307</v>
      </c>
      <c r="G287" s="13" t="s">
        <v>309</v>
      </c>
      <c r="H287" s="221" t="s">
        <v>409</v>
      </c>
    </row>
    <row r="288" spans="1:8" x14ac:dyDescent="0.25">
      <c r="C288" s="12" t="s">
        <v>297</v>
      </c>
      <c r="D288" s="12" t="s">
        <v>298</v>
      </c>
      <c r="E288" s="12" t="s">
        <v>301</v>
      </c>
      <c r="F288" s="12" t="s">
        <v>302</v>
      </c>
      <c r="G288" s="222">
        <v>2015</v>
      </c>
      <c r="H288" s="223">
        <v>2014</v>
      </c>
    </row>
    <row r="289" spans="1:8" x14ac:dyDescent="0.25">
      <c r="C289" s="12" t="s">
        <v>295</v>
      </c>
      <c r="D289" s="12" t="s">
        <v>296</v>
      </c>
      <c r="E289" s="12" t="s">
        <v>296</v>
      </c>
      <c r="F289" s="12" t="s">
        <v>296</v>
      </c>
      <c r="G289" s="12" t="s">
        <v>296</v>
      </c>
      <c r="H289" s="12" t="s">
        <v>296</v>
      </c>
    </row>
    <row r="290" spans="1:8" s="36" customFormat="1" x14ac:dyDescent="0.25">
      <c r="A290" s="34"/>
      <c r="B290" s="47"/>
      <c r="C290" s="48"/>
      <c r="D290" s="93"/>
      <c r="E290" s="93"/>
      <c r="F290" s="93"/>
    </row>
    <row r="291" spans="1:8" s="6" customFormat="1" x14ac:dyDescent="0.25">
      <c r="A291" s="281"/>
      <c r="B291" s="42" t="s">
        <v>112</v>
      </c>
      <c r="C291" s="79">
        <v>3776140</v>
      </c>
      <c r="D291" s="79">
        <v>3146780</v>
      </c>
      <c r="E291" s="90">
        <v>0</v>
      </c>
      <c r="F291" s="90">
        <v>0</v>
      </c>
      <c r="G291" s="90">
        <f t="shared" ref="G291:G295" si="28">SUM(C291:F291)</f>
        <v>6922920</v>
      </c>
      <c r="H291" s="79">
        <v>13116400</v>
      </c>
    </row>
    <row r="292" spans="1:8" x14ac:dyDescent="0.25">
      <c r="B292" s="44" t="s">
        <v>113</v>
      </c>
      <c r="C292" s="90">
        <v>1358000</v>
      </c>
      <c r="D292" s="90">
        <v>1131670</v>
      </c>
      <c r="E292" s="90">
        <v>0</v>
      </c>
      <c r="F292" s="90">
        <v>0</v>
      </c>
      <c r="G292" s="90">
        <f t="shared" si="28"/>
        <v>2489670</v>
      </c>
      <c r="H292" s="90">
        <v>0</v>
      </c>
    </row>
    <row r="293" spans="1:8" x14ac:dyDescent="0.25">
      <c r="B293" s="44" t="s">
        <v>114</v>
      </c>
      <c r="C293" s="90">
        <v>3348000</v>
      </c>
      <c r="D293" s="90">
        <v>2790000</v>
      </c>
      <c r="E293" s="90">
        <v>0</v>
      </c>
      <c r="F293" s="90">
        <v>0</v>
      </c>
      <c r="G293" s="90">
        <f t="shared" si="28"/>
        <v>6138000</v>
      </c>
      <c r="H293" s="90">
        <v>0</v>
      </c>
    </row>
    <row r="294" spans="1:8" x14ac:dyDescent="0.25">
      <c r="B294" s="35" t="s">
        <v>319</v>
      </c>
      <c r="C294" s="94">
        <v>10980000</v>
      </c>
      <c r="D294" s="94">
        <v>9150000</v>
      </c>
      <c r="E294" s="90"/>
      <c r="F294" s="90"/>
      <c r="G294" s="90">
        <f t="shared" si="28"/>
        <v>20130000</v>
      </c>
      <c r="H294" s="86">
        <v>28458100</v>
      </c>
    </row>
    <row r="295" spans="1:8" x14ac:dyDescent="0.25">
      <c r="B295" s="35" t="s">
        <v>320</v>
      </c>
      <c r="C295" s="86">
        <v>6800000</v>
      </c>
      <c r="D295" s="86">
        <v>5666670</v>
      </c>
      <c r="E295" s="90"/>
      <c r="F295" s="90"/>
      <c r="G295" s="90">
        <f t="shared" si="28"/>
        <v>12466670</v>
      </c>
      <c r="H295" s="86">
        <v>41500000</v>
      </c>
    </row>
    <row r="296" spans="1:8" x14ac:dyDescent="0.25">
      <c r="C296" s="49"/>
      <c r="D296" s="49"/>
      <c r="E296" s="49"/>
      <c r="F296" s="49"/>
    </row>
    <row r="297" spans="1:8" s="15" customFormat="1" ht="16.5" thickBot="1" x14ac:dyDescent="0.3">
      <c r="A297" s="279"/>
      <c r="B297" s="43" t="s">
        <v>163</v>
      </c>
      <c r="C297" s="51">
        <f>SUM(C291:C295)</f>
        <v>26262140</v>
      </c>
      <c r="D297" s="51">
        <f t="shared" ref="D297:H297" si="29">SUM(D291:D295)</f>
        <v>21885120</v>
      </c>
      <c r="E297" s="51">
        <f t="shared" si="29"/>
        <v>0</v>
      </c>
      <c r="F297" s="51">
        <f t="shared" si="29"/>
        <v>0</v>
      </c>
      <c r="G297" s="51">
        <f t="shared" si="29"/>
        <v>48147260</v>
      </c>
      <c r="H297" s="51">
        <f t="shared" si="29"/>
        <v>83074500</v>
      </c>
    </row>
    <row r="298" spans="1:8" ht="16.5" thickTop="1" x14ac:dyDescent="0.25">
      <c r="D298" s="49"/>
      <c r="E298" s="49"/>
      <c r="F298" s="49"/>
    </row>
    <row r="299" spans="1:8" x14ac:dyDescent="0.25">
      <c r="B299" s="84" t="s">
        <v>48</v>
      </c>
    </row>
    <row r="301" spans="1:8" x14ac:dyDescent="0.25">
      <c r="A301" s="279">
        <v>17</v>
      </c>
      <c r="B301" s="43" t="s">
        <v>115</v>
      </c>
      <c r="C301" s="12" t="s">
        <v>293</v>
      </c>
      <c r="D301" s="12" t="s">
        <v>294</v>
      </c>
      <c r="E301" s="12" t="s">
        <v>300</v>
      </c>
      <c r="F301" s="12" t="s">
        <v>307</v>
      </c>
      <c r="G301" s="13" t="s">
        <v>309</v>
      </c>
      <c r="H301" s="221" t="s">
        <v>409</v>
      </c>
    </row>
    <row r="302" spans="1:8" x14ac:dyDescent="0.25">
      <c r="C302" s="12" t="s">
        <v>297</v>
      </c>
      <c r="D302" s="12" t="s">
        <v>298</v>
      </c>
      <c r="E302" s="12" t="s">
        <v>301</v>
      </c>
      <c r="F302" s="12" t="s">
        <v>302</v>
      </c>
      <c r="G302" s="222">
        <v>2015</v>
      </c>
      <c r="H302" s="223">
        <v>2014</v>
      </c>
    </row>
    <row r="303" spans="1:8" x14ac:dyDescent="0.25">
      <c r="C303" s="12" t="s">
        <v>295</v>
      </c>
      <c r="D303" s="12" t="s">
        <v>296</v>
      </c>
      <c r="E303" s="12" t="s">
        <v>296</v>
      </c>
      <c r="F303" s="12" t="s">
        <v>296</v>
      </c>
      <c r="G303" s="12" t="s">
        <v>296</v>
      </c>
      <c r="H303" s="12" t="s">
        <v>296</v>
      </c>
    </row>
    <row r="304" spans="1:8" s="36" customFormat="1" x14ac:dyDescent="0.25">
      <c r="A304" s="34"/>
      <c r="B304" s="47"/>
      <c r="C304" s="48"/>
      <c r="D304" s="48"/>
      <c r="E304" s="48"/>
      <c r="F304" s="48"/>
      <c r="G304" s="48"/>
      <c r="H304" s="48"/>
    </row>
    <row r="305" spans="1:8" x14ac:dyDescent="0.25">
      <c r="B305" s="44" t="s">
        <v>116</v>
      </c>
      <c r="C305" s="79">
        <v>850320</v>
      </c>
      <c r="D305" s="79">
        <v>944800</v>
      </c>
      <c r="E305" s="90">
        <v>0</v>
      </c>
      <c r="F305" s="90">
        <v>0</v>
      </c>
      <c r="G305" s="90">
        <f t="shared" ref="G305:G307" si="30">SUM(C305:F305)</f>
        <v>1795120</v>
      </c>
      <c r="H305" s="79">
        <v>34370000</v>
      </c>
    </row>
    <row r="306" spans="1:8" x14ac:dyDescent="0.25">
      <c r="B306" s="44" t="s">
        <v>117</v>
      </c>
      <c r="C306" s="90">
        <v>1800000</v>
      </c>
      <c r="D306" s="90">
        <v>2000000</v>
      </c>
      <c r="E306" s="90">
        <v>0</v>
      </c>
      <c r="F306" s="90">
        <v>0</v>
      </c>
      <c r="G306" s="90">
        <f t="shared" si="30"/>
        <v>3800000</v>
      </c>
      <c r="H306" s="90">
        <v>0</v>
      </c>
    </row>
    <row r="307" spans="1:8" x14ac:dyDescent="0.25">
      <c r="B307" s="44" t="s">
        <v>118</v>
      </c>
      <c r="C307" s="90">
        <v>2740200</v>
      </c>
      <c r="D307" s="90">
        <v>3045000</v>
      </c>
      <c r="E307" s="90">
        <v>0</v>
      </c>
      <c r="F307" s="90">
        <v>0</v>
      </c>
      <c r="G307" s="90">
        <f t="shared" si="30"/>
        <v>5785200</v>
      </c>
      <c r="H307" s="90">
        <v>0</v>
      </c>
    </row>
    <row r="308" spans="1:8" x14ac:dyDescent="0.25">
      <c r="C308" s="49"/>
      <c r="D308" s="49"/>
      <c r="E308" s="49"/>
      <c r="F308" s="49"/>
    </row>
    <row r="309" spans="1:8" s="15" customFormat="1" ht="16.5" thickBot="1" x14ac:dyDescent="0.3">
      <c r="A309" s="279"/>
      <c r="B309" s="43" t="s">
        <v>163</v>
      </c>
      <c r="C309" s="51">
        <f>SUM(C305:C307)</f>
        <v>5390520</v>
      </c>
      <c r="D309" s="51">
        <f t="shared" ref="D309:H309" si="31">SUM(D305:D307)</f>
        <v>5989800</v>
      </c>
      <c r="E309" s="51">
        <f t="shared" si="31"/>
        <v>0</v>
      </c>
      <c r="F309" s="51">
        <f t="shared" si="31"/>
        <v>0</v>
      </c>
      <c r="G309" s="51">
        <f t="shared" si="31"/>
        <v>11380320</v>
      </c>
      <c r="H309" s="51">
        <f t="shared" si="31"/>
        <v>34370000</v>
      </c>
    </row>
    <row r="310" spans="1:8" ht="16.5" thickTop="1" x14ac:dyDescent="0.25">
      <c r="D310" s="49"/>
      <c r="E310" s="49"/>
      <c r="F310" s="49"/>
    </row>
    <row r="311" spans="1:8" x14ac:dyDescent="0.25">
      <c r="B311" s="84" t="s">
        <v>48</v>
      </c>
    </row>
    <row r="313" spans="1:8" x14ac:dyDescent="0.25">
      <c r="A313" s="279">
        <v>18</v>
      </c>
      <c r="B313" s="43" t="s">
        <v>187</v>
      </c>
      <c r="C313" s="12" t="s">
        <v>293</v>
      </c>
      <c r="D313" s="12" t="s">
        <v>294</v>
      </c>
      <c r="E313" s="12" t="s">
        <v>300</v>
      </c>
      <c r="F313" s="12" t="s">
        <v>307</v>
      </c>
      <c r="G313" s="13" t="s">
        <v>309</v>
      </c>
      <c r="H313" s="221" t="s">
        <v>409</v>
      </c>
    </row>
    <row r="314" spans="1:8" x14ac:dyDescent="0.25">
      <c r="A314" s="279"/>
      <c r="B314" s="43"/>
      <c r="C314" s="12" t="s">
        <v>297</v>
      </c>
      <c r="D314" s="12" t="s">
        <v>298</v>
      </c>
      <c r="E314" s="12" t="s">
        <v>301</v>
      </c>
      <c r="F314" s="12" t="s">
        <v>302</v>
      </c>
      <c r="G314" s="222">
        <v>2015</v>
      </c>
      <c r="H314" s="223">
        <v>2014</v>
      </c>
    </row>
    <row r="315" spans="1:8" x14ac:dyDescent="0.25">
      <c r="A315" s="279"/>
      <c r="B315" s="43"/>
      <c r="C315" s="12" t="s">
        <v>295</v>
      </c>
      <c r="D315" s="12" t="s">
        <v>296</v>
      </c>
      <c r="E315" s="12" t="s">
        <v>296</v>
      </c>
      <c r="F315" s="12" t="s">
        <v>296</v>
      </c>
      <c r="G315" s="12" t="s">
        <v>296</v>
      </c>
      <c r="H315" s="12" t="s">
        <v>296</v>
      </c>
    </row>
    <row r="316" spans="1:8" x14ac:dyDescent="0.25">
      <c r="A316" s="279"/>
      <c r="B316" s="43"/>
      <c r="C316" s="45"/>
      <c r="D316" s="45"/>
      <c r="E316" s="45"/>
      <c r="F316" s="45"/>
    </row>
    <row r="317" spans="1:8" x14ac:dyDescent="0.25">
      <c r="B317" s="95" t="s">
        <v>191</v>
      </c>
    </row>
    <row r="318" spans="1:8" x14ac:dyDescent="0.25">
      <c r="B318" s="44" t="s">
        <v>119</v>
      </c>
      <c r="C318" s="134">
        <v>1818000</v>
      </c>
      <c r="D318" s="134">
        <v>5113500</v>
      </c>
      <c r="E318" s="49">
        <v>0</v>
      </c>
      <c r="F318" s="49">
        <v>0</v>
      </c>
      <c r="G318" s="90">
        <f t="shared" ref="G318:G343" si="32">SUM(C318:F318)</f>
        <v>6931500</v>
      </c>
      <c r="H318" s="86">
        <v>2226810</v>
      </c>
    </row>
    <row r="319" spans="1:8" x14ac:dyDescent="0.25">
      <c r="B319" s="44" t="s">
        <v>120</v>
      </c>
      <c r="C319" s="134">
        <v>1612000</v>
      </c>
      <c r="D319" s="134">
        <v>5709000</v>
      </c>
      <c r="E319" s="49">
        <v>0</v>
      </c>
      <c r="F319" s="49">
        <v>0</v>
      </c>
      <c r="G319" s="90">
        <f t="shared" si="32"/>
        <v>7321000</v>
      </c>
      <c r="H319" s="86">
        <v>2306000</v>
      </c>
    </row>
    <row r="320" spans="1:8" x14ac:dyDescent="0.25">
      <c r="B320" s="44" t="s">
        <v>121</v>
      </c>
      <c r="C320" s="134">
        <v>3353320</v>
      </c>
      <c r="D320" s="134">
        <v>4014990</v>
      </c>
      <c r="E320" s="49">
        <v>0</v>
      </c>
      <c r="F320" s="49">
        <v>0</v>
      </c>
      <c r="G320" s="90">
        <f t="shared" si="32"/>
        <v>7368310</v>
      </c>
      <c r="H320" s="86">
        <v>4509930</v>
      </c>
    </row>
    <row r="321" spans="2:8" x14ac:dyDescent="0.25">
      <c r="B321" s="44" t="s">
        <v>122</v>
      </c>
      <c r="C321" s="49">
        <v>2994000</v>
      </c>
      <c r="D321" s="49">
        <v>2245500</v>
      </c>
      <c r="E321" s="49">
        <v>0</v>
      </c>
      <c r="F321" s="49">
        <v>0</v>
      </c>
      <c r="G321" s="90">
        <f t="shared" si="32"/>
        <v>5239500</v>
      </c>
      <c r="H321" s="49">
        <v>0</v>
      </c>
    </row>
    <row r="322" spans="2:8" x14ac:dyDescent="0.25">
      <c r="B322" s="44" t="s">
        <v>123</v>
      </c>
      <c r="C322" s="153">
        <v>2561020</v>
      </c>
      <c r="D322" s="153">
        <v>2670765</v>
      </c>
      <c r="E322" s="49">
        <v>0</v>
      </c>
      <c r="F322" s="49">
        <v>0</v>
      </c>
      <c r="G322" s="90">
        <f t="shared" si="32"/>
        <v>5231785</v>
      </c>
      <c r="H322" s="79">
        <v>1487260</v>
      </c>
    </row>
    <row r="323" spans="2:8" x14ac:dyDescent="0.25">
      <c r="B323" s="44" t="s">
        <v>124</v>
      </c>
      <c r="C323" s="134">
        <v>2636760</v>
      </c>
      <c r="D323" s="134">
        <v>1977570</v>
      </c>
      <c r="E323" s="49">
        <v>0</v>
      </c>
      <c r="F323" s="49">
        <v>0</v>
      </c>
      <c r="G323" s="90">
        <f t="shared" si="32"/>
        <v>4614330</v>
      </c>
      <c r="H323" s="86">
        <v>8381510</v>
      </c>
    </row>
    <row r="324" spans="2:8" x14ac:dyDescent="0.25">
      <c r="B324" s="44" t="s">
        <v>125</v>
      </c>
      <c r="C324" s="134">
        <v>5211400</v>
      </c>
      <c r="D324" s="134">
        <v>3908550</v>
      </c>
      <c r="E324" s="49">
        <v>0</v>
      </c>
      <c r="F324" s="49">
        <v>0</v>
      </c>
      <c r="G324" s="90">
        <f t="shared" si="32"/>
        <v>9119950</v>
      </c>
      <c r="H324" s="86">
        <v>3309300</v>
      </c>
    </row>
    <row r="325" spans="2:8" x14ac:dyDescent="0.25">
      <c r="B325" s="44" t="s">
        <v>126</v>
      </c>
      <c r="C325" s="134">
        <v>2906800</v>
      </c>
      <c r="D325" s="134">
        <v>9680100</v>
      </c>
      <c r="E325" s="49">
        <v>0</v>
      </c>
      <c r="F325" s="49">
        <v>0</v>
      </c>
      <c r="G325" s="90">
        <f t="shared" si="32"/>
        <v>12586900</v>
      </c>
      <c r="H325" s="86">
        <v>1123910</v>
      </c>
    </row>
    <row r="326" spans="2:8" x14ac:dyDescent="0.25">
      <c r="B326" s="44" t="s">
        <v>127</v>
      </c>
      <c r="C326" s="134">
        <v>1389600</v>
      </c>
      <c r="D326" s="134">
        <v>8542200</v>
      </c>
      <c r="E326" s="49">
        <v>0</v>
      </c>
      <c r="F326" s="49">
        <v>0</v>
      </c>
      <c r="G326" s="90">
        <f t="shared" si="32"/>
        <v>9931800</v>
      </c>
      <c r="H326" s="86">
        <v>7664300</v>
      </c>
    </row>
    <row r="327" spans="2:8" x14ac:dyDescent="0.25">
      <c r="B327" s="44" t="s">
        <v>128</v>
      </c>
      <c r="C327" s="134">
        <v>2722000</v>
      </c>
      <c r="D327" s="134">
        <v>3541500</v>
      </c>
      <c r="E327" s="49">
        <v>0</v>
      </c>
      <c r="F327" s="49">
        <v>0</v>
      </c>
      <c r="G327" s="90">
        <f t="shared" si="32"/>
        <v>6263500</v>
      </c>
      <c r="H327" s="86">
        <v>8783700</v>
      </c>
    </row>
    <row r="328" spans="2:8" x14ac:dyDescent="0.25">
      <c r="B328" s="44" t="s">
        <v>129</v>
      </c>
      <c r="C328" s="134">
        <v>2502000</v>
      </c>
      <c r="D328" s="134">
        <v>3376500</v>
      </c>
      <c r="E328" s="49">
        <v>0</v>
      </c>
      <c r="F328" s="49">
        <v>0</v>
      </c>
      <c r="G328" s="90">
        <f t="shared" si="32"/>
        <v>5878500</v>
      </c>
      <c r="H328" s="86">
        <v>2902000</v>
      </c>
    </row>
    <row r="329" spans="2:8" x14ac:dyDescent="0.25">
      <c r="B329" s="44" t="s">
        <v>130</v>
      </c>
      <c r="C329" s="49">
        <v>1135800</v>
      </c>
      <c r="D329" s="49">
        <v>8518500</v>
      </c>
      <c r="E329" s="49">
        <v>0</v>
      </c>
      <c r="F329" s="49">
        <v>0</v>
      </c>
      <c r="G329" s="90">
        <f t="shared" si="32"/>
        <v>9654300</v>
      </c>
      <c r="H329" s="49">
        <v>0</v>
      </c>
    </row>
    <row r="330" spans="2:8" x14ac:dyDescent="0.25">
      <c r="B330" s="44" t="s">
        <v>131</v>
      </c>
      <c r="C330" s="49">
        <v>4000000</v>
      </c>
      <c r="D330" s="49">
        <v>6750000</v>
      </c>
      <c r="E330" s="49">
        <v>0</v>
      </c>
      <c r="F330" s="49">
        <v>0</v>
      </c>
      <c r="G330" s="90">
        <f t="shared" si="32"/>
        <v>10750000</v>
      </c>
      <c r="H330" s="49">
        <v>0</v>
      </c>
    </row>
    <row r="331" spans="2:8" ht="15" customHeight="1" x14ac:dyDescent="0.25">
      <c r="B331" s="44" t="s">
        <v>132</v>
      </c>
      <c r="C331" s="49">
        <v>1000000</v>
      </c>
      <c r="D331" s="49">
        <v>1500000</v>
      </c>
      <c r="E331" s="49">
        <v>0</v>
      </c>
      <c r="F331" s="49">
        <v>0</v>
      </c>
      <c r="G331" s="90">
        <f t="shared" si="32"/>
        <v>2500000</v>
      </c>
      <c r="H331" s="49">
        <v>0</v>
      </c>
    </row>
    <row r="332" spans="2:8" x14ac:dyDescent="0.25">
      <c r="B332" s="44" t="s">
        <v>133</v>
      </c>
      <c r="C332" s="49">
        <v>1298000</v>
      </c>
      <c r="D332" s="49">
        <v>2473500</v>
      </c>
      <c r="E332" s="49">
        <v>0</v>
      </c>
      <c r="F332" s="49">
        <v>0</v>
      </c>
      <c r="G332" s="90">
        <f t="shared" si="32"/>
        <v>3771500</v>
      </c>
      <c r="H332" s="49">
        <v>0</v>
      </c>
    </row>
    <row r="333" spans="2:8" x14ac:dyDescent="0.25">
      <c r="B333" s="44" t="s">
        <v>189</v>
      </c>
      <c r="C333" s="49">
        <v>2180000</v>
      </c>
      <c r="D333" s="49">
        <v>6885000</v>
      </c>
      <c r="E333" s="49">
        <v>0</v>
      </c>
      <c r="F333" s="49">
        <v>0</v>
      </c>
      <c r="G333" s="90">
        <f t="shared" si="32"/>
        <v>9065000</v>
      </c>
      <c r="H333" s="49">
        <v>0</v>
      </c>
    </row>
    <row r="334" spans="2:8" x14ac:dyDescent="0.25">
      <c r="B334" s="44" t="s">
        <v>134</v>
      </c>
      <c r="C334" s="49">
        <v>2479600</v>
      </c>
      <c r="D334" s="49">
        <v>1859700</v>
      </c>
      <c r="E334" s="49">
        <v>0</v>
      </c>
      <c r="F334" s="49">
        <v>0</v>
      </c>
      <c r="G334" s="90">
        <f t="shared" si="32"/>
        <v>4339300</v>
      </c>
      <c r="H334" s="49">
        <v>0</v>
      </c>
    </row>
    <row r="335" spans="2:8" x14ac:dyDescent="0.25">
      <c r="B335" s="44" t="s">
        <v>188</v>
      </c>
      <c r="C335" s="49">
        <v>2792000</v>
      </c>
      <c r="D335" s="49">
        <v>2094000</v>
      </c>
      <c r="E335" s="49">
        <v>0</v>
      </c>
      <c r="F335" s="49">
        <v>0</v>
      </c>
      <c r="G335" s="90">
        <f t="shared" si="32"/>
        <v>4886000</v>
      </c>
      <c r="H335" s="49">
        <v>0</v>
      </c>
    </row>
    <row r="336" spans="2:8" x14ac:dyDescent="0.25">
      <c r="B336" s="44" t="s">
        <v>226</v>
      </c>
      <c r="C336" s="49">
        <v>2900400</v>
      </c>
      <c r="D336" s="49">
        <v>2175300</v>
      </c>
      <c r="E336" s="49">
        <v>0</v>
      </c>
      <c r="F336" s="49">
        <v>0</v>
      </c>
      <c r="G336" s="90">
        <f t="shared" si="32"/>
        <v>5075700</v>
      </c>
      <c r="H336" s="49">
        <v>0</v>
      </c>
    </row>
    <row r="337" spans="1:8" x14ac:dyDescent="0.25">
      <c r="C337" s="49"/>
      <c r="D337" s="49"/>
      <c r="E337" s="49"/>
      <c r="F337" s="49"/>
      <c r="H337" s="49"/>
    </row>
    <row r="338" spans="1:8" s="15" customFormat="1" x14ac:dyDescent="0.25">
      <c r="A338" s="279"/>
      <c r="B338" s="95" t="s">
        <v>190</v>
      </c>
      <c r="C338" s="49"/>
      <c r="D338" s="49"/>
      <c r="E338" s="49"/>
      <c r="F338" s="49"/>
      <c r="G338" s="90"/>
      <c r="H338" s="49"/>
    </row>
    <row r="339" spans="1:8" x14ac:dyDescent="0.25">
      <c r="B339" s="44" t="s">
        <v>140</v>
      </c>
      <c r="C339" s="49">
        <v>2995200</v>
      </c>
      <c r="D339" s="49">
        <v>2246400</v>
      </c>
      <c r="E339" s="49">
        <v>0</v>
      </c>
      <c r="F339" s="49">
        <v>0</v>
      </c>
      <c r="G339" s="90">
        <f t="shared" si="32"/>
        <v>5241600</v>
      </c>
      <c r="H339" s="49">
        <v>0</v>
      </c>
    </row>
    <row r="340" spans="1:8" x14ac:dyDescent="0.25">
      <c r="B340" s="44" t="s">
        <v>141</v>
      </c>
      <c r="C340" s="49">
        <v>2468000</v>
      </c>
      <c r="D340" s="49">
        <v>1851000</v>
      </c>
      <c r="E340" s="49">
        <v>0</v>
      </c>
      <c r="F340" s="49">
        <v>0</v>
      </c>
      <c r="G340" s="90">
        <f t="shared" si="32"/>
        <v>4319000</v>
      </c>
      <c r="H340" s="49">
        <v>0</v>
      </c>
    </row>
    <row r="341" spans="1:8" x14ac:dyDescent="0.25">
      <c r="B341" s="44" t="s">
        <v>142</v>
      </c>
      <c r="C341" s="49">
        <v>8552000</v>
      </c>
      <c r="D341" s="49">
        <v>6414000</v>
      </c>
      <c r="E341" s="49">
        <v>0</v>
      </c>
      <c r="F341" s="49">
        <v>0</v>
      </c>
      <c r="G341" s="90">
        <f t="shared" si="32"/>
        <v>14966000</v>
      </c>
      <c r="H341" s="49">
        <v>0</v>
      </c>
    </row>
    <row r="342" spans="1:8" x14ac:dyDescent="0.25">
      <c r="B342" s="44" t="s">
        <v>143</v>
      </c>
      <c r="C342" s="49">
        <v>6537000</v>
      </c>
      <c r="D342" s="49">
        <v>4902750</v>
      </c>
      <c r="E342" s="49">
        <v>0</v>
      </c>
      <c r="F342" s="49">
        <v>0</v>
      </c>
      <c r="G342" s="90">
        <f t="shared" si="32"/>
        <v>11439750</v>
      </c>
      <c r="H342" s="49">
        <v>0</v>
      </c>
    </row>
    <row r="343" spans="1:8" x14ac:dyDescent="0.25">
      <c r="B343" s="44" t="s">
        <v>144</v>
      </c>
      <c r="C343" s="49">
        <v>6917800</v>
      </c>
      <c r="D343" s="49">
        <v>5188350</v>
      </c>
      <c r="E343" s="49">
        <v>0</v>
      </c>
      <c r="F343" s="49">
        <v>0</v>
      </c>
      <c r="G343" s="90">
        <f t="shared" si="32"/>
        <v>12106150</v>
      </c>
      <c r="H343" s="49">
        <v>0</v>
      </c>
    </row>
    <row r="344" spans="1:8" x14ac:dyDescent="0.25">
      <c r="C344" s="49"/>
      <c r="D344" s="49"/>
      <c r="E344" s="49"/>
      <c r="F344" s="49"/>
    </row>
    <row r="345" spans="1:8" s="15" customFormat="1" ht="16.5" thickBot="1" x14ac:dyDescent="0.3">
      <c r="A345" s="279"/>
      <c r="B345" s="43" t="s">
        <v>163</v>
      </c>
      <c r="C345" s="51">
        <f t="shared" ref="C345:H345" si="33">SUM(C318:C343)</f>
        <v>74962700</v>
      </c>
      <c r="D345" s="51">
        <f t="shared" si="33"/>
        <v>103638675</v>
      </c>
      <c r="E345" s="51">
        <f t="shared" si="33"/>
        <v>0</v>
      </c>
      <c r="F345" s="51">
        <f t="shared" si="33"/>
        <v>0</v>
      </c>
      <c r="G345" s="51">
        <f t="shared" si="33"/>
        <v>178601375</v>
      </c>
      <c r="H345" s="51">
        <f t="shared" si="33"/>
        <v>42694720</v>
      </c>
    </row>
    <row r="346" spans="1:8" ht="16.5" thickTop="1" x14ac:dyDescent="0.25">
      <c r="D346" s="49"/>
      <c r="E346" s="49"/>
      <c r="F346" s="49"/>
    </row>
    <row r="347" spans="1:8" x14ac:dyDescent="0.25">
      <c r="B347" s="84" t="s">
        <v>48</v>
      </c>
    </row>
    <row r="348" spans="1:8" x14ac:dyDescent="0.25">
      <c r="B348" s="84"/>
    </row>
    <row r="349" spans="1:8" x14ac:dyDescent="0.25">
      <c r="A349" s="283"/>
    </row>
    <row r="350" spans="1:8" x14ac:dyDescent="0.25">
      <c r="A350" s="279">
        <v>19</v>
      </c>
      <c r="B350" s="43" t="s">
        <v>135</v>
      </c>
      <c r="C350" s="12" t="s">
        <v>293</v>
      </c>
      <c r="D350" s="12" t="s">
        <v>294</v>
      </c>
      <c r="E350" s="12" t="s">
        <v>300</v>
      </c>
      <c r="F350" s="12" t="s">
        <v>307</v>
      </c>
      <c r="G350" s="13" t="s">
        <v>309</v>
      </c>
      <c r="H350" s="221" t="s">
        <v>409</v>
      </c>
    </row>
    <row r="351" spans="1:8" x14ac:dyDescent="0.25">
      <c r="C351" s="12" t="s">
        <v>297</v>
      </c>
      <c r="D351" s="12" t="s">
        <v>298</v>
      </c>
      <c r="E351" s="12" t="s">
        <v>301</v>
      </c>
      <c r="F351" s="12" t="s">
        <v>302</v>
      </c>
      <c r="G351" s="222">
        <v>2015</v>
      </c>
      <c r="H351" s="223">
        <v>2014</v>
      </c>
    </row>
    <row r="352" spans="1:8" x14ac:dyDescent="0.25">
      <c r="C352" s="12" t="s">
        <v>295</v>
      </c>
      <c r="D352" s="12" t="s">
        <v>296</v>
      </c>
      <c r="E352" s="12" t="s">
        <v>296</v>
      </c>
      <c r="F352" s="12" t="s">
        <v>296</v>
      </c>
      <c r="G352" s="12" t="s">
        <v>296</v>
      </c>
      <c r="H352" s="12" t="s">
        <v>296</v>
      </c>
    </row>
    <row r="353" spans="1:8" x14ac:dyDescent="0.25">
      <c r="C353" s="45"/>
      <c r="D353" s="45"/>
      <c r="E353" s="45"/>
      <c r="F353" s="45"/>
    </row>
    <row r="354" spans="1:8" x14ac:dyDescent="0.25">
      <c r="B354" s="44" t="s">
        <v>136</v>
      </c>
      <c r="C354" s="49">
        <v>2638540</v>
      </c>
      <c r="D354" s="49">
        <v>2473635</v>
      </c>
      <c r="E354" s="49">
        <v>0</v>
      </c>
      <c r="F354" s="49">
        <v>0</v>
      </c>
      <c r="G354" s="90">
        <f t="shared" ref="G354:G357" si="34">SUM(C354:F354)</f>
        <v>5112175</v>
      </c>
      <c r="H354" s="49">
        <v>0</v>
      </c>
    </row>
    <row r="355" spans="1:8" ht="33" customHeight="1" x14ac:dyDescent="0.25">
      <c r="B355" s="44" t="s">
        <v>137</v>
      </c>
      <c r="C355" s="49">
        <v>7200720</v>
      </c>
      <c r="D355" s="49">
        <v>6750675</v>
      </c>
      <c r="E355" s="49">
        <v>0</v>
      </c>
      <c r="F355" s="49">
        <v>0</v>
      </c>
      <c r="G355" s="90">
        <f t="shared" si="34"/>
        <v>13951395</v>
      </c>
      <c r="H355" s="49">
        <v>0</v>
      </c>
    </row>
    <row r="356" spans="1:8" x14ac:dyDescent="0.25">
      <c r="B356" s="44" t="s">
        <v>138</v>
      </c>
      <c r="C356" s="49">
        <v>1969560</v>
      </c>
      <c r="D356" s="49">
        <v>1846470</v>
      </c>
      <c r="E356" s="49">
        <v>0</v>
      </c>
      <c r="F356" s="49">
        <v>0</v>
      </c>
      <c r="G356" s="90">
        <f t="shared" si="34"/>
        <v>3816030</v>
      </c>
      <c r="H356" s="49">
        <v>0</v>
      </c>
    </row>
    <row r="357" spans="1:8" x14ac:dyDescent="0.25">
      <c r="B357" s="44" t="s">
        <v>139</v>
      </c>
      <c r="C357" s="49">
        <v>1975960</v>
      </c>
      <c r="D357" s="49">
        <v>1852470</v>
      </c>
      <c r="E357" s="49">
        <v>0</v>
      </c>
      <c r="F357" s="49">
        <v>0</v>
      </c>
      <c r="G357" s="90">
        <f t="shared" si="34"/>
        <v>3828430</v>
      </c>
      <c r="H357" s="49">
        <v>0</v>
      </c>
    </row>
    <row r="358" spans="1:8" x14ac:dyDescent="0.25">
      <c r="C358" s="49"/>
      <c r="D358" s="49"/>
      <c r="E358" s="49"/>
      <c r="F358" s="49"/>
    </row>
    <row r="359" spans="1:8" s="15" customFormat="1" ht="16.5" thickBot="1" x14ac:dyDescent="0.3">
      <c r="A359" s="279"/>
      <c r="B359" s="43" t="s">
        <v>163</v>
      </c>
      <c r="C359" s="51">
        <f t="shared" ref="C359:H359" si="35">SUM(C354:C357)</f>
        <v>13784780</v>
      </c>
      <c r="D359" s="51">
        <f t="shared" si="35"/>
        <v>12923250</v>
      </c>
      <c r="E359" s="51">
        <f t="shared" si="35"/>
        <v>0</v>
      </c>
      <c r="F359" s="51">
        <f t="shared" si="35"/>
        <v>0</v>
      </c>
      <c r="G359" s="51">
        <f t="shared" si="35"/>
        <v>26708030</v>
      </c>
      <c r="H359" s="51">
        <f t="shared" si="35"/>
        <v>0</v>
      </c>
    </row>
    <row r="360" spans="1:8" ht="16.5" thickTop="1" x14ac:dyDescent="0.25">
      <c r="D360" s="49"/>
      <c r="E360" s="49"/>
      <c r="F360" s="49"/>
    </row>
    <row r="361" spans="1:8" x14ac:dyDescent="0.25">
      <c r="B361" s="72" t="s">
        <v>48</v>
      </c>
    </row>
    <row r="364" spans="1:8" x14ac:dyDescent="0.25">
      <c r="B364" s="43"/>
    </row>
    <row r="365" spans="1:8" ht="31.5" x14ac:dyDescent="0.25">
      <c r="A365" s="279">
        <v>20</v>
      </c>
      <c r="B365" s="43" t="s">
        <v>182</v>
      </c>
      <c r="C365" s="12" t="s">
        <v>293</v>
      </c>
      <c r="D365" s="12" t="s">
        <v>294</v>
      </c>
      <c r="E365" s="12" t="s">
        <v>300</v>
      </c>
      <c r="F365" s="12" t="s">
        <v>307</v>
      </c>
      <c r="G365" s="13" t="s">
        <v>309</v>
      </c>
      <c r="H365" s="221" t="s">
        <v>409</v>
      </c>
    </row>
    <row r="366" spans="1:8" x14ac:dyDescent="0.25">
      <c r="A366" s="279"/>
      <c r="B366" s="43"/>
      <c r="C366" s="12" t="s">
        <v>297</v>
      </c>
      <c r="D366" s="12" t="s">
        <v>298</v>
      </c>
      <c r="E366" s="12" t="s">
        <v>301</v>
      </c>
      <c r="F366" s="12" t="s">
        <v>302</v>
      </c>
      <c r="G366" s="222">
        <v>2015</v>
      </c>
      <c r="H366" s="223">
        <v>2014</v>
      </c>
    </row>
    <row r="367" spans="1:8" x14ac:dyDescent="0.25">
      <c r="A367" s="279"/>
      <c r="B367" s="43"/>
      <c r="C367" s="12" t="s">
        <v>295</v>
      </c>
      <c r="D367" s="12" t="s">
        <v>296</v>
      </c>
      <c r="E367" s="12" t="s">
        <v>296</v>
      </c>
      <c r="F367" s="12" t="s">
        <v>296</v>
      </c>
      <c r="G367" s="12" t="s">
        <v>296</v>
      </c>
      <c r="H367" s="12" t="s">
        <v>296</v>
      </c>
    </row>
    <row r="368" spans="1:8" x14ac:dyDescent="0.25">
      <c r="A368" s="279"/>
      <c r="B368" s="43"/>
    </row>
    <row r="369" spans="1:8" x14ac:dyDescent="0.25">
      <c r="B369" s="44" t="s">
        <v>183</v>
      </c>
      <c r="C369" s="49">
        <v>785250</v>
      </c>
      <c r="D369" s="49">
        <v>558400</v>
      </c>
      <c r="E369" s="49">
        <v>0</v>
      </c>
      <c r="F369" s="49">
        <v>0</v>
      </c>
      <c r="G369" s="90">
        <f t="shared" ref="G369:G372" si="36">SUM(C369:F369)</f>
        <v>1343650</v>
      </c>
      <c r="H369" s="49">
        <v>0</v>
      </c>
    </row>
    <row r="370" spans="1:8" ht="31.5" x14ac:dyDescent="0.25">
      <c r="B370" s="44" t="s">
        <v>184</v>
      </c>
      <c r="C370" s="49">
        <v>1478250</v>
      </c>
      <c r="D370" s="49">
        <v>1051200</v>
      </c>
      <c r="E370" s="49">
        <v>0</v>
      </c>
      <c r="F370" s="49">
        <v>0</v>
      </c>
      <c r="G370" s="90">
        <f t="shared" si="36"/>
        <v>2529450</v>
      </c>
      <c r="H370" s="49">
        <v>0</v>
      </c>
    </row>
    <row r="371" spans="1:8" x14ac:dyDescent="0.25">
      <c r="B371" s="44" t="s">
        <v>185</v>
      </c>
      <c r="C371" s="49">
        <v>1032750</v>
      </c>
      <c r="D371" s="49">
        <v>734400</v>
      </c>
      <c r="E371" s="49">
        <v>0</v>
      </c>
      <c r="F371" s="49">
        <v>0</v>
      </c>
      <c r="G371" s="90">
        <f t="shared" si="36"/>
        <v>1767150</v>
      </c>
      <c r="H371" s="49">
        <v>0</v>
      </c>
    </row>
    <row r="372" spans="1:8" x14ac:dyDescent="0.25">
      <c r="B372" s="44" t="s">
        <v>186</v>
      </c>
      <c r="C372" s="49">
        <v>337500</v>
      </c>
      <c r="D372" s="49">
        <v>240000</v>
      </c>
      <c r="E372" s="49">
        <v>0</v>
      </c>
      <c r="F372" s="49">
        <v>0</v>
      </c>
      <c r="G372" s="90">
        <f t="shared" si="36"/>
        <v>577500</v>
      </c>
      <c r="H372" s="49">
        <v>0</v>
      </c>
    </row>
    <row r="373" spans="1:8" x14ac:dyDescent="0.25">
      <c r="C373" s="49"/>
      <c r="D373" s="49"/>
      <c r="E373" s="49"/>
      <c r="F373" s="49"/>
    </row>
    <row r="374" spans="1:8" s="15" customFormat="1" ht="16.5" thickBot="1" x14ac:dyDescent="0.3">
      <c r="A374" s="279"/>
      <c r="B374" s="43" t="s">
        <v>163</v>
      </c>
      <c r="C374" s="51">
        <f t="shared" ref="C374:H374" si="37">SUM(C369:C372)</f>
        <v>3633750</v>
      </c>
      <c r="D374" s="51">
        <f t="shared" si="37"/>
        <v>2584000</v>
      </c>
      <c r="E374" s="51">
        <f t="shared" si="37"/>
        <v>0</v>
      </c>
      <c r="F374" s="51">
        <f t="shared" si="37"/>
        <v>0</v>
      </c>
      <c r="G374" s="51">
        <f t="shared" si="37"/>
        <v>6217750</v>
      </c>
      <c r="H374" s="51">
        <f t="shared" si="37"/>
        <v>0</v>
      </c>
    </row>
    <row r="375" spans="1:8" ht="16.5" thickTop="1" x14ac:dyDescent="0.25">
      <c r="D375" s="49"/>
      <c r="E375" s="49"/>
      <c r="F375" s="49"/>
    </row>
    <row r="376" spans="1:8" x14ac:dyDescent="0.25">
      <c r="B376" s="84" t="s">
        <v>48</v>
      </c>
    </row>
    <row r="378" spans="1:8" x14ac:dyDescent="0.25">
      <c r="A378" s="279">
        <v>21</v>
      </c>
      <c r="B378" s="43" t="s">
        <v>145</v>
      </c>
      <c r="C378" s="12" t="s">
        <v>293</v>
      </c>
      <c r="D378" s="12" t="s">
        <v>294</v>
      </c>
      <c r="E378" s="12" t="s">
        <v>300</v>
      </c>
      <c r="F378" s="12" t="s">
        <v>307</v>
      </c>
      <c r="G378" s="13" t="s">
        <v>309</v>
      </c>
      <c r="H378" s="221" t="s">
        <v>409</v>
      </c>
    </row>
    <row r="379" spans="1:8" x14ac:dyDescent="0.25">
      <c r="A379" s="279"/>
      <c r="B379" s="43"/>
      <c r="C379" s="12" t="s">
        <v>297</v>
      </c>
      <c r="D379" s="12" t="s">
        <v>298</v>
      </c>
      <c r="E379" s="12" t="s">
        <v>301</v>
      </c>
      <c r="F379" s="12" t="s">
        <v>302</v>
      </c>
      <c r="G379" s="222">
        <v>2015</v>
      </c>
      <c r="H379" s="223">
        <v>2014</v>
      </c>
    </row>
    <row r="380" spans="1:8" x14ac:dyDescent="0.25">
      <c r="A380" s="279"/>
      <c r="B380" s="43"/>
      <c r="C380" s="12" t="s">
        <v>295</v>
      </c>
      <c r="D380" s="12" t="s">
        <v>296</v>
      </c>
      <c r="E380" s="12" t="s">
        <v>296</v>
      </c>
      <c r="F380" s="12" t="s">
        <v>296</v>
      </c>
      <c r="G380" s="12" t="s">
        <v>296</v>
      </c>
      <c r="H380" s="12" t="s">
        <v>296</v>
      </c>
    </row>
    <row r="381" spans="1:8" x14ac:dyDescent="0.25">
      <c r="A381" s="279"/>
      <c r="B381" s="43"/>
    </row>
    <row r="382" spans="1:8" x14ac:dyDescent="0.25">
      <c r="B382" s="44" t="s">
        <v>146</v>
      </c>
      <c r="C382" s="49">
        <v>1125000</v>
      </c>
      <c r="D382" s="49">
        <v>916670</v>
      </c>
      <c r="E382" s="49">
        <v>0</v>
      </c>
      <c r="F382" s="49">
        <v>0</v>
      </c>
      <c r="G382" s="90">
        <f t="shared" ref="G382:G385" si="38">SUM(C382:F382)</f>
        <v>2041670</v>
      </c>
      <c r="H382" s="49">
        <v>0</v>
      </c>
    </row>
    <row r="383" spans="1:8" x14ac:dyDescent="0.25">
      <c r="B383" s="44" t="s">
        <v>147</v>
      </c>
      <c r="C383" s="49">
        <v>2250000</v>
      </c>
      <c r="D383" s="49">
        <v>1833400</v>
      </c>
      <c r="E383" s="49">
        <v>0</v>
      </c>
      <c r="F383" s="49">
        <v>0</v>
      </c>
      <c r="G383" s="90">
        <f t="shared" si="38"/>
        <v>4083400</v>
      </c>
      <c r="H383" s="49">
        <v>0</v>
      </c>
    </row>
    <row r="384" spans="1:8" s="97" customFormat="1" x14ac:dyDescent="0.25">
      <c r="A384" s="285"/>
      <c r="B384" s="96" t="s">
        <v>321</v>
      </c>
      <c r="C384" s="153">
        <v>1800000</v>
      </c>
      <c r="D384" s="153">
        <v>1466700</v>
      </c>
      <c r="E384" s="49">
        <v>0</v>
      </c>
      <c r="F384" s="49">
        <v>0</v>
      </c>
      <c r="G384" s="90">
        <f t="shared" si="38"/>
        <v>3266700</v>
      </c>
      <c r="H384" s="79">
        <v>276980</v>
      </c>
    </row>
    <row r="385" spans="1:9" s="97" customFormat="1" x14ac:dyDescent="0.25">
      <c r="A385" s="285"/>
      <c r="B385" s="96" t="s">
        <v>203</v>
      </c>
      <c r="C385" s="49">
        <v>2025000</v>
      </c>
      <c r="D385" s="49">
        <v>1650000</v>
      </c>
      <c r="E385" s="49">
        <v>0</v>
      </c>
      <c r="F385" s="49">
        <v>0</v>
      </c>
      <c r="G385" s="90">
        <f t="shared" si="38"/>
        <v>3675000</v>
      </c>
      <c r="H385" s="49">
        <v>0</v>
      </c>
    </row>
    <row r="386" spans="1:9" s="97" customFormat="1" x14ac:dyDescent="0.25">
      <c r="A386" s="285"/>
      <c r="B386" s="96"/>
      <c r="C386" s="49"/>
      <c r="D386" s="49"/>
      <c r="E386" s="49"/>
      <c r="F386" s="49"/>
    </row>
    <row r="387" spans="1:9" ht="16.5" thickBot="1" x14ac:dyDescent="0.3">
      <c r="C387" s="51">
        <f>SUM(C382:C385)</f>
        <v>7200000</v>
      </c>
      <c r="D387" s="51">
        <f t="shared" ref="D387:H387" si="39">SUM(D382:D385)</f>
        <v>5866770</v>
      </c>
      <c r="E387" s="51">
        <f t="shared" si="39"/>
        <v>0</v>
      </c>
      <c r="F387" s="51">
        <f t="shared" si="39"/>
        <v>0</v>
      </c>
      <c r="G387" s="51">
        <f t="shared" si="39"/>
        <v>13066770</v>
      </c>
      <c r="H387" s="51">
        <f t="shared" si="39"/>
        <v>276980</v>
      </c>
    </row>
    <row r="388" spans="1:9" ht="16.5" thickTop="1" x14ac:dyDescent="0.25">
      <c r="D388" s="49"/>
      <c r="E388" s="49"/>
      <c r="F388" s="49"/>
    </row>
    <row r="389" spans="1:9" x14ac:dyDescent="0.25">
      <c r="B389" s="84" t="s">
        <v>48</v>
      </c>
    </row>
    <row r="390" spans="1:9" x14ac:dyDescent="0.25">
      <c r="B390" s="84"/>
    </row>
    <row r="391" spans="1:9" s="36" customFormat="1" x14ac:dyDescent="0.25">
      <c r="A391" s="286"/>
      <c r="B391" s="98" t="s">
        <v>299</v>
      </c>
      <c r="C391" s="99"/>
      <c r="D391" s="99"/>
      <c r="E391" s="99"/>
      <c r="F391" s="99"/>
      <c r="G391" s="100"/>
      <c r="H391" s="100"/>
      <c r="I391" s="100"/>
    </row>
    <row r="392" spans="1:9" s="36" customFormat="1" x14ac:dyDescent="0.25">
      <c r="A392" s="34"/>
      <c r="B392" s="101"/>
      <c r="C392" s="18"/>
      <c r="D392" s="18"/>
      <c r="E392" s="18"/>
      <c r="F392" s="18"/>
    </row>
    <row r="393" spans="1:9" x14ac:dyDescent="0.25">
      <c r="A393" s="279" t="s">
        <v>230</v>
      </c>
      <c r="B393" s="43" t="s">
        <v>148</v>
      </c>
    </row>
    <row r="395" spans="1:9" s="15" customFormat="1" ht="39.75" customHeight="1" x14ac:dyDescent="0.25">
      <c r="A395" s="279"/>
      <c r="B395" s="159" t="s">
        <v>196</v>
      </c>
      <c r="C395" s="308" t="s">
        <v>310</v>
      </c>
      <c r="D395" s="308" t="s">
        <v>285</v>
      </c>
      <c r="E395" s="74" t="s">
        <v>293</v>
      </c>
      <c r="F395" s="74" t="s">
        <v>294</v>
      </c>
      <c r="G395" s="74" t="s">
        <v>300</v>
      </c>
      <c r="H395" s="74" t="s">
        <v>307</v>
      </c>
      <c r="I395" s="74" t="s">
        <v>311</v>
      </c>
    </row>
    <row r="396" spans="1:9" s="15" customFormat="1" ht="15" customHeight="1" x14ac:dyDescent="0.25">
      <c r="A396" s="279"/>
      <c r="B396" s="159"/>
      <c r="C396" s="308"/>
      <c r="D396" s="308"/>
      <c r="E396" s="74" t="s">
        <v>297</v>
      </c>
      <c r="F396" s="74" t="s">
        <v>298</v>
      </c>
      <c r="G396" s="74" t="s">
        <v>301</v>
      </c>
      <c r="H396" s="74" t="s">
        <v>302</v>
      </c>
      <c r="I396" s="102">
        <v>2015</v>
      </c>
    </row>
    <row r="397" spans="1:9" s="15" customFormat="1" x14ac:dyDescent="0.25">
      <c r="A397" s="279"/>
      <c r="B397" s="159"/>
      <c r="C397" s="159"/>
      <c r="D397" s="159"/>
      <c r="E397" s="178" t="s">
        <v>295</v>
      </c>
      <c r="F397" s="178" t="s">
        <v>296</v>
      </c>
      <c r="G397" s="178" t="s">
        <v>296</v>
      </c>
      <c r="H397" s="178" t="s">
        <v>296</v>
      </c>
      <c r="I397" s="178" t="s">
        <v>296</v>
      </c>
    </row>
    <row r="398" spans="1:9" x14ac:dyDescent="0.25">
      <c r="B398" s="77"/>
      <c r="C398" s="103"/>
      <c r="D398" s="175"/>
      <c r="E398" s="104"/>
      <c r="F398" s="104"/>
      <c r="G398" s="104"/>
      <c r="H398" s="104"/>
      <c r="I398" s="104"/>
    </row>
    <row r="399" spans="1:9" ht="31.5" x14ac:dyDescent="0.25">
      <c r="B399" s="105" t="s">
        <v>322</v>
      </c>
      <c r="C399" s="106" t="s">
        <v>273</v>
      </c>
      <c r="D399" s="176" t="s">
        <v>330</v>
      </c>
      <c r="E399" s="157">
        <v>37136002</v>
      </c>
      <c r="F399" s="157">
        <v>41869345</v>
      </c>
      <c r="G399" s="142">
        <v>0</v>
      </c>
      <c r="H399" s="142">
        <v>0</v>
      </c>
      <c r="I399" s="142">
        <v>26737500</v>
      </c>
    </row>
    <row r="400" spans="1:9" ht="31.5" x14ac:dyDescent="0.25">
      <c r="B400" s="105" t="s">
        <v>323</v>
      </c>
      <c r="C400" s="106" t="s">
        <v>273</v>
      </c>
      <c r="D400" s="176" t="s">
        <v>331</v>
      </c>
      <c r="E400" s="157">
        <v>45951612</v>
      </c>
      <c r="F400" s="157">
        <v>65363468</v>
      </c>
      <c r="G400" s="142">
        <v>0</v>
      </c>
      <c r="H400" s="142">
        <v>0</v>
      </c>
      <c r="I400" s="142">
        <v>27327500</v>
      </c>
    </row>
    <row r="401" spans="1:9" ht="31.5" x14ac:dyDescent="0.25">
      <c r="B401" s="105" t="s">
        <v>324</v>
      </c>
      <c r="C401" s="106" t="s">
        <v>273</v>
      </c>
      <c r="D401" s="176" t="s">
        <v>232</v>
      </c>
      <c r="E401" s="157">
        <v>6358200</v>
      </c>
      <c r="F401" s="157">
        <v>9063580</v>
      </c>
      <c r="G401" s="142">
        <v>0</v>
      </c>
      <c r="H401" s="142">
        <v>0</v>
      </c>
      <c r="I401" s="142">
        <f>52030000-30500250</f>
        <v>21529750</v>
      </c>
    </row>
    <row r="402" spans="1:9" x14ac:dyDescent="0.25">
      <c r="B402" s="77"/>
      <c r="C402" s="107"/>
      <c r="D402" s="175"/>
      <c r="E402" s="109"/>
      <c r="F402" s="109"/>
      <c r="G402" s="109"/>
      <c r="H402" s="109"/>
      <c r="I402" s="109"/>
    </row>
    <row r="403" spans="1:9" s="15" customFormat="1" x14ac:dyDescent="0.25">
      <c r="A403" s="279"/>
      <c r="B403" s="159" t="s">
        <v>163</v>
      </c>
      <c r="C403" s="76">
        <f>SUM(C399:C402)</f>
        <v>0</v>
      </c>
      <c r="D403" s="177"/>
      <c r="E403" s="145">
        <f>SUM(E399:E401)</f>
        <v>89445814</v>
      </c>
      <c r="F403" s="145">
        <f>SUM(F399:F401)</f>
        <v>116296393</v>
      </c>
      <c r="G403" s="145">
        <f>SUM(G399:G401)</f>
        <v>0</v>
      </c>
      <c r="H403" s="145">
        <f>SUM(H399:H401)</f>
        <v>0</v>
      </c>
      <c r="I403" s="145">
        <f>SUM(I399:I401)</f>
        <v>75594750</v>
      </c>
    </row>
    <row r="404" spans="1:9" x14ac:dyDescent="0.25">
      <c r="D404" s="49"/>
      <c r="E404" s="49"/>
      <c r="F404" s="49"/>
    </row>
    <row r="405" spans="1:9" x14ac:dyDescent="0.25">
      <c r="B405" s="84" t="s">
        <v>197</v>
      </c>
    </row>
    <row r="406" spans="1:9" x14ac:dyDescent="0.25">
      <c r="A406" s="283"/>
      <c r="B406" s="43"/>
    </row>
    <row r="407" spans="1:9" x14ac:dyDescent="0.25">
      <c r="A407" s="279" t="s">
        <v>231</v>
      </c>
      <c r="B407" s="108" t="s">
        <v>31</v>
      </c>
      <c r="C407" s="74" t="s">
        <v>293</v>
      </c>
      <c r="D407" s="74" t="s">
        <v>294</v>
      </c>
      <c r="E407" s="74" t="s">
        <v>300</v>
      </c>
      <c r="F407" s="74" t="s">
        <v>307</v>
      </c>
      <c r="G407" s="74" t="s">
        <v>311</v>
      </c>
    </row>
    <row r="408" spans="1:9" x14ac:dyDescent="0.25">
      <c r="A408" s="279"/>
      <c r="B408" s="108"/>
      <c r="C408" s="74" t="s">
        <v>297</v>
      </c>
      <c r="D408" s="74" t="s">
        <v>298</v>
      </c>
      <c r="E408" s="74" t="s">
        <v>301</v>
      </c>
      <c r="F408" s="74" t="s">
        <v>302</v>
      </c>
      <c r="G408" s="102">
        <v>2015</v>
      </c>
    </row>
    <row r="409" spans="1:9" x14ac:dyDescent="0.25">
      <c r="A409" s="279"/>
      <c r="B409" s="108"/>
      <c r="C409" s="74" t="s">
        <v>295</v>
      </c>
      <c r="D409" s="74" t="s">
        <v>296</v>
      </c>
      <c r="E409" s="74" t="s">
        <v>296</v>
      </c>
      <c r="F409" s="74" t="s">
        <v>296</v>
      </c>
      <c r="G409" s="74" t="s">
        <v>296</v>
      </c>
    </row>
    <row r="410" spans="1:9" x14ac:dyDescent="0.25">
      <c r="A410" s="279"/>
      <c r="B410" s="108"/>
      <c r="C410" s="109"/>
      <c r="D410" s="109"/>
      <c r="E410" s="109"/>
      <c r="F410" s="109"/>
      <c r="G410" s="107"/>
    </row>
    <row r="411" spans="1:9" x14ac:dyDescent="0.25">
      <c r="A411" s="279"/>
      <c r="B411" s="77" t="s">
        <v>272</v>
      </c>
      <c r="C411" s="142">
        <v>50011</v>
      </c>
      <c r="D411" s="142">
        <v>100011</v>
      </c>
      <c r="E411" s="142">
        <v>0</v>
      </c>
      <c r="F411" s="142">
        <v>0</v>
      </c>
      <c r="G411" s="142">
        <v>42000</v>
      </c>
    </row>
    <row r="412" spans="1:9" x14ac:dyDescent="0.25">
      <c r="A412" s="279"/>
      <c r="B412" s="77" t="s">
        <v>274</v>
      </c>
      <c r="C412" s="142">
        <v>150105</v>
      </c>
      <c r="D412" s="142">
        <v>105760</v>
      </c>
      <c r="E412" s="142">
        <v>0</v>
      </c>
      <c r="F412" s="142">
        <v>0</v>
      </c>
      <c r="G412" s="142">
        <v>135000</v>
      </c>
      <c r="I412" s="50"/>
    </row>
    <row r="413" spans="1:9" x14ac:dyDescent="0.25">
      <c r="A413" s="279"/>
      <c r="B413" s="110"/>
      <c r="C413" s="109"/>
      <c r="D413" s="160"/>
      <c r="E413" s="160"/>
      <c r="F413" s="160"/>
      <c r="G413" s="160"/>
    </row>
    <row r="414" spans="1:9" ht="16.5" thickBot="1" x14ac:dyDescent="0.3">
      <c r="A414" s="279"/>
      <c r="B414" s="159" t="s">
        <v>163</v>
      </c>
      <c r="C414" s="120">
        <f>SUM(C411:C412)</f>
        <v>200116</v>
      </c>
      <c r="D414" s="120">
        <f>SUM(D411:D412)</f>
        <v>205771</v>
      </c>
      <c r="E414" s="120">
        <f>SUM(E411:E412)</f>
        <v>0</v>
      </c>
      <c r="F414" s="120">
        <f>SUM(F411:F412)</f>
        <v>0</v>
      </c>
      <c r="G414" s="120">
        <f>SUM(G411:G412)</f>
        <v>177000</v>
      </c>
    </row>
    <row r="415" spans="1:9" ht="16.5" thickTop="1" x14ac:dyDescent="0.25">
      <c r="A415" s="279"/>
      <c r="B415" s="111"/>
      <c r="C415" s="112"/>
      <c r="D415" s="112"/>
      <c r="E415" s="112"/>
      <c r="F415" s="112"/>
    </row>
    <row r="416" spans="1:9" x14ac:dyDescent="0.25">
      <c r="A416" s="279"/>
      <c r="B416" s="107"/>
      <c r="C416" s="74" t="s">
        <v>293</v>
      </c>
      <c r="D416" s="74" t="s">
        <v>294</v>
      </c>
      <c r="E416" s="74" t="s">
        <v>300</v>
      </c>
      <c r="F416" s="74" t="s">
        <v>307</v>
      </c>
      <c r="G416" s="74" t="s">
        <v>311</v>
      </c>
    </row>
    <row r="417" spans="1:9" x14ac:dyDescent="0.25">
      <c r="B417" s="113" t="s">
        <v>275</v>
      </c>
      <c r="C417" s="74" t="s">
        <v>297</v>
      </c>
      <c r="D417" s="74" t="s">
        <v>298</v>
      </c>
      <c r="E417" s="74" t="s">
        <v>301</v>
      </c>
      <c r="F417" s="74" t="s">
        <v>302</v>
      </c>
      <c r="G417" s="102">
        <v>2015</v>
      </c>
    </row>
    <row r="418" spans="1:9" x14ac:dyDescent="0.25">
      <c r="B418" s="110"/>
      <c r="C418" s="74" t="s">
        <v>295</v>
      </c>
      <c r="D418" s="74" t="s">
        <v>296</v>
      </c>
      <c r="E418" s="74" t="s">
        <v>296</v>
      </c>
      <c r="F418" s="74" t="s">
        <v>296</v>
      </c>
      <c r="G418" s="74" t="s">
        <v>296</v>
      </c>
    </row>
    <row r="419" spans="1:9" x14ac:dyDescent="0.25">
      <c r="B419" s="110"/>
      <c r="C419" s="114"/>
      <c r="D419" s="114"/>
      <c r="E419" s="114"/>
      <c r="F419" s="114"/>
      <c r="G419" s="107"/>
    </row>
    <row r="420" spans="1:9" x14ac:dyDescent="0.25">
      <c r="B420" s="107"/>
      <c r="C420" s="115"/>
      <c r="D420" s="115"/>
      <c r="E420" s="115"/>
      <c r="F420" s="115"/>
      <c r="G420" s="107"/>
    </row>
    <row r="421" spans="1:9" x14ac:dyDescent="0.25">
      <c r="B421" s="161" t="s">
        <v>325</v>
      </c>
      <c r="C421" s="142">
        <v>80046</v>
      </c>
      <c r="D421" s="142">
        <v>82308</v>
      </c>
      <c r="E421" s="142">
        <v>0</v>
      </c>
      <c r="F421" s="142">
        <v>0</v>
      </c>
      <c r="G421" s="142">
        <v>70800</v>
      </c>
    </row>
    <row r="422" spans="1:9" x14ac:dyDescent="0.25">
      <c r="B422" s="107" t="s">
        <v>326</v>
      </c>
      <c r="C422" s="142">
        <v>120070</v>
      </c>
      <c r="D422" s="142">
        <v>123463</v>
      </c>
      <c r="E422" s="142">
        <v>0</v>
      </c>
      <c r="F422" s="142">
        <v>0</v>
      </c>
      <c r="G422" s="142">
        <v>106200</v>
      </c>
    </row>
    <row r="423" spans="1:9" x14ac:dyDescent="0.25">
      <c r="B423" s="107"/>
      <c r="C423" s="115"/>
      <c r="D423" s="115"/>
      <c r="E423" s="115"/>
      <c r="F423" s="115"/>
      <c r="G423" s="107"/>
    </row>
    <row r="424" spans="1:9" s="15" customFormat="1" ht="16.5" thickBot="1" x14ac:dyDescent="0.3">
      <c r="A424" s="279"/>
      <c r="B424" s="108" t="s">
        <v>163</v>
      </c>
      <c r="C424" s="116">
        <f>SUM(C421:C422)</f>
        <v>200116</v>
      </c>
      <c r="D424" s="116">
        <f>SUM(D421:D422)</f>
        <v>205771</v>
      </c>
      <c r="E424" s="116">
        <f>SUM(E421:E422)</f>
        <v>0</v>
      </c>
      <c r="F424" s="116">
        <f>SUM(F421:F422)</f>
        <v>0</v>
      </c>
      <c r="G424" s="116">
        <f>SUM(G421:G422)</f>
        <v>177000</v>
      </c>
      <c r="I424" s="162"/>
    </row>
    <row r="425" spans="1:9" ht="16.5" thickTop="1" x14ac:dyDescent="0.25">
      <c r="B425" s="43"/>
      <c r="D425" s="49"/>
      <c r="E425" s="49"/>
      <c r="F425" s="49"/>
    </row>
    <row r="426" spans="1:9" x14ac:dyDescent="0.25">
      <c r="B426" s="84" t="s">
        <v>200</v>
      </c>
    </row>
    <row r="427" spans="1:9" x14ac:dyDescent="0.25">
      <c r="A427" s="283"/>
    </row>
    <row r="428" spans="1:9" x14ac:dyDescent="0.25">
      <c r="A428" s="283"/>
    </row>
    <row r="429" spans="1:9" x14ac:dyDescent="0.25">
      <c r="A429" s="279">
        <v>23</v>
      </c>
      <c r="B429" s="108" t="s">
        <v>195</v>
      </c>
      <c r="C429" s="74" t="s">
        <v>293</v>
      </c>
      <c r="D429" s="74" t="s">
        <v>294</v>
      </c>
      <c r="E429" s="74" t="s">
        <v>300</v>
      </c>
      <c r="F429" s="74" t="s">
        <v>307</v>
      </c>
      <c r="G429" s="74" t="s">
        <v>311</v>
      </c>
    </row>
    <row r="430" spans="1:9" x14ac:dyDescent="0.25">
      <c r="A430" s="279"/>
      <c r="B430" s="108"/>
      <c r="C430" s="74" t="s">
        <v>297</v>
      </c>
      <c r="D430" s="74" t="s">
        <v>298</v>
      </c>
      <c r="E430" s="74" t="s">
        <v>301</v>
      </c>
      <c r="F430" s="74" t="s">
        <v>302</v>
      </c>
      <c r="G430" s="102">
        <v>2015</v>
      </c>
    </row>
    <row r="431" spans="1:9" x14ac:dyDescent="0.25">
      <c r="A431" s="279"/>
      <c r="B431" s="117" t="s">
        <v>164</v>
      </c>
      <c r="C431" s="74" t="s">
        <v>295</v>
      </c>
      <c r="D431" s="74" t="s">
        <v>296</v>
      </c>
      <c r="E431" s="74" t="s">
        <v>296</v>
      </c>
      <c r="F431" s="74" t="s">
        <v>296</v>
      </c>
      <c r="G431" s="74" t="s">
        <v>296</v>
      </c>
    </row>
    <row r="432" spans="1:9" x14ac:dyDescent="0.25">
      <c r="A432" s="279"/>
      <c r="B432" s="163"/>
      <c r="C432" s="164"/>
      <c r="D432" s="164"/>
      <c r="E432" s="164"/>
      <c r="F432" s="164"/>
      <c r="G432" s="165"/>
    </row>
    <row r="433" spans="1:7" x14ac:dyDescent="0.25">
      <c r="A433" s="279"/>
      <c r="B433" s="118"/>
      <c r="C433" s="158"/>
      <c r="D433" s="158"/>
      <c r="E433" s="158"/>
      <c r="F433" s="158"/>
      <c r="G433" s="107"/>
    </row>
    <row r="434" spans="1:7" x14ac:dyDescent="0.25">
      <c r="A434" s="279"/>
      <c r="B434" s="110" t="s">
        <v>276</v>
      </c>
      <c r="C434" s="166">
        <v>1304282</v>
      </c>
      <c r="D434" s="166">
        <v>4282000</v>
      </c>
      <c r="E434" s="119">
        <v>0</v>
      </c>
      <c r="F434" s="119">
        <v>0</v>
      </c>
      <c r="G434" s="166">
        <v>2251000</v>
      </c>
    </row>
    <row r="435" spans="1:7" x14ac:dyDescent="0.25">
      <c r="A435" s="279"/>
      <c r="B435" s="167" t="s">
        <v>277</v>
      </c>
      <c r="C435" s="168">
        <v>2799000</v>
      </c>
      <c r="D435" s="168">
        <v>2799000</v>
      </c>
      <c r="E435" s="169">
        <v>0</v>
      </c>
      <c r="F435" s="169">
        <v>0</v>
      </c>
      <c r="G435" s="168">
        <v>1217000</v>
      </c>
    </row>
    <row r="436" spans="1:7" x14ac:dyDescent="0.25">
      <c r="A436" s="279"/>
      <c r="B436" s="110"/>
      <c r="C436" s="119"/>
      <c r="D436" s="119"/>
      <c r="E436" s="119"/>
      <c r="F436" s="119"/>
      <c r="G436" s="119"/>
    </row>
    <row r="437" spans="1:7" s="15" customFormat="1" ht="16.5" thickBot="1" x14ac:dyDescent="0.3">
      <c r="A437" s="279"/>
      <c r="B437" s="159" t="s">
        <v>201</v>
      </c>
      <c r="C437" s="120">
        <f>SUM(C434:C435)</f>
        <v>4103282</v>
      </c>
      <c r="D437" s="120">
        <f>SUM(D434:D435)</f>
        <v>7081000</v>
      </c>
      <c r="E437" s="120">
        <f>SUM(E434:E435)</f>
        <v>0</v>
      </c>
      <c r="F437" s="120">
        <f>SUM(F434:F435)</f>
        <v>0</v>
      </c>
      <c r="G437" s="120">
        <f>SUM(G434:G435)</f>
        <v>3468000</v>
      </c>
    </row>
    <row r="438" spans="1:7" ht="16.5" thickTop="1" x14ac:dyDescent="0.25">
      <c r="A438" s="279"/>
      <c r="B438" s="35"/>
      <c r="C438" s="94"/>
      <c r="D438" s="94"/>
      <c r="E438" s="94"/>
      <c r="F438" s="94"/>
    </row>
    <row r="439" spans="1:7" x14ac:dyDescent="0.25">
      <c r="A439" s="279"/>
      <c r="B439" s="121" t="s">
        <v>282</v>
      </c>
      <c r="C439" s="6"/>
      <c r="D439" s="6"/>
      <c r="E439" s="6"/>
      <c r="F439" s="6"/>
    </row>
    <row r="440" spans="1:7" ht="16.5" thickBot="1" x14ac:dyDescent="0.3">
      <c r="A440" s="279"/>
      <c r="B440" s="111"/>
      <c r="C440" s="112"/>
      <c r="D440" s="112"/>
      <c r="E440" s="112"/>
      <c r="F440" s="112"/>
    </row>
    <row r="441" spans="1:7" s="15" customFormat="1" ht="32.25" thickBot="1" x14ac:dyDescent="0.3">
      <c r="A441" s="279"/>
      <c r="B441" s="122" t="s">
        <v>149</v>
      </c>
      <c r="C441" s="123" t="s">
        <v>278</v>
      </c>
      <c r="D441" s="123" t="s">
        <v>150</v>
      </c>
      <c r="E441" s="123" t="s">
        <v>279</v>
      </c>
      <c r="F441" s="123" t="s">
        <v>312</v>
      </c>
      <c r="G441" s="123" t="s">
        <v>313</v>
      </c>
    </row>
    <row r="442" spans="1:7" s="15" customFormat="1" ht="16.5" thickBot="1" x14ac:dyDescent="0.3">
      <c r="A442" s="279"/>
      <c r="B442" s="124"/>
      <c r="C442" s="125"/>
      <c r="D442" s="125" t="s">
        <v>280</v>
      </c>
      <c r="E442" s="125" t="s">
        <v>1</v>
      </c>
      <c r="F442" s="125" t="s">
        <v>281</v>
      </c>
      <c r="G442" s="125" t="s">
        <v>281</v>
      </c>
    </row>
    <row r="443" spans="1:7" s="15" customFormat="1" ht="16.5" thickBot="1" x14ac:dyDescent="0.3">
      <c r="A443" s="279"/>
      <c r="B443" s="126" t="s">
        <v>327</v>
      </c>
      <c r="C443" s="126" t="s">
        <v>327</v>
      </c>
      <c r="D443" s="170">
        <v>2627500</v>
      </c>
      <c r="E443" s="170">
        <v>0</v>
      </c>
      <c r="F443" s="170">
        <f>D443-E443</f>
        <v>2627500</v>
      </c>
      <c r="G443" s="170">
        <v>3153000</v>
      </c>
    </row>
    <row r="444" spans="1:7" s="15" customFormat="1" ht="16.5" thickBot="1" x14ac:dyDescent="0.3">
      <c r="A444" s="279"/>
      <c r="B444" s="127" t="s">
        <v>328</v>
      </c>
      <c r="C444" s="127" t="s">
        <v>328</v>
      </c>
      <c r="D444" s="171">
        <v>1220000</v>
      </c>
      <c r="E444" s="171">
        <v>335000</v>
      </c>
      <c r="F444" s="170">
        <f>D444-E444</f>
        <v>885000</v>
      </c>
      <c r="G444" s="171">
        <v>1129000</v>
      </c>
    </row>
    <row r="445" spans="1:7" x14ac:dyDescent="0.25">
      <c r="A445" s="279"/>
      <c r="B445" s="128"/>
      <c r="C445" s="129"/>
      <c r="D445" s="172"/>
      <c r="E445" s="172"/>
      <c r="F445" s="172"/>
      <c r="G445" s="172"/>
    </row>
    <row r="446" spans="1:7" s="15" customFormat="1" ht="16.5" thickBot="1" x14ac:dyDescent="0.3">
      <c r="A446" s="279"/>
      <c r="B446" s="130" t="s">
        <v>201</v>
      </c>
      <c r="C446" s="131"/>
      <c r="D446" s="173"/>
      <c r="E446" s="173"/>
      <c r="F446" s="174">
        <f>SUM(F443:F444)</f>
        <v>3512500</v>
      </c>
      <c r="G446" s="174">
        <f>SUM(G443:G444)</f>
        <v>4282000</v>
      </c>
    </row>
    <row r="447" spans="1:7" ht="16.5" thickTop="1" x14ac:dyDescent="0.25">
      <c r="A447" s="279"/>
      <c r="B447" s="43"/>
    </row>
    <row r="448" spans="1:7" x14ac:dyDescent="0.25">
      <c r="B448" s="84" t="s">
        <v>48</v>
      </c>
    </row>
    <row r="449" spans="1:7" x14ac:dyDescent="0.25">
      <c r="B449" s="84"/>
    </row>
    <row r="450" spans="1:7" x14ac:dyDescent="0.25">
      <c r="A450" s="279">
        <v>24</v>
      </c>
      <c r="B450" s="43" t="s">
        <v>234</v>
      </c>
      <c r="C450" s="37" t="s">
        <v>293</v>
      </c>
      <c r="D450" s="37" t="s">
        <v>294</v>
      </c>
      <c r="E450" s="37" t="s">
        <v>300</v>
      </c>
      <c r="F450" s="37" t="s">
        <v>307</v>
      </c>
      <c r="G450" s="37" t="s">
        <v>311</v>
      </c>
    </row>
    <row r="451" spans="1:7" x14ac:dyDescent="0.25">
      <c r="B451" s="84"/>
      <c r="C451" s="37" t="s">
        <v>297</v>
      </c>
      <c r="D451" s="37" t="s">
        <v>298</v>
      </c>
      <c r="E451" s="37" t="s">
        <v>301</v>
      </c>
      <c r="F451" s="37" t="s">
        <v>302</v>
      </c>
      <c r="G451" s="38">
        <v>2015</v>
      </c>
    </row>
    <row r="452" spans="1:7" x14ac:dyDescent="0.25">
      <c r="B452" s="84"/>
      <c r="C452" s="37" t="s">
        <v>295</v>
      </c>
      <c r="D452" s="37" t="s">
        <v>296</v>
      </c>
      <c r="E452" s="37" t="s">
        <v>296</v>
      </c>
      <c r="F452" s="37" t="s">
        <v>296</v>
      </c>
      <c r="G452" s="37" t="s">
        <v>296</v>
      </c>
    </row>
    <row r="453" spans="1:7" x14ac:dyDescent="0.25">
      <c r="B453" s="84"/>
    </row>
    <row r="454" spans="1:7" x14ac:dyDescent="0.25">
      <c r="B454" s="44" t="s">
        <v>232</v>
      </c>
      <c r="C454" s="79">
        <f>E401</f>
        <v>6358200</v>
      </c>
      <c r="D454" s="79">
        <f>F401</f>
        <v>9063580</v>
      </c>
      <c r="E454" s="49">
        <v>0</v>
      </c>
      <c r="F454" s="49">
        <v>0</v>
      </c>
      <c r="G454" s="79">
        <f>I401</f>
        <v>21529750</v>
      </c>
    </row>
    <row r="455" spans="1:7" x14ac:dyDescent="0.25">
      <c r="C455" s="49"/>
      <c r="D455" s="49"/>
      <c r="E455" s="49"/>
      <c r="F455" s="49"/>
    </row>
    <row r="456" spans="1:7" ht="16.5" thickBot="1" x14ac:dyDescent="0.3">
      <c r="B456" s="132" t="s">
        <v>233</v>
      </c>
      <c r="C456" s="51">
        <f>SUM(C454)</f>
        <v>6358200</v>
      </c>
      <c r="D456" s="51">
        <f>SUM(D454)</f>
        <v>9063580</v>
      </c>
      <c r="E456" s="51">
        <f t="shared" ref="E456:G456" si="40">SUM(E454)</f>
        <v>0</v>
      </c>
      <c r="F456" s="51">
        <f t="shared" si="40"/>
        <v>0</v>
      </c>
      <c r="G456" s="51">
        <f t="shared" si="40"/>
        <v>21529750</v>
      </c>
    </row>
    <row r="457" spans="1:7" ht="16.5" thickTop="1" x14ac:dyDescent="0.25">
      <c r="C457" s="45"/>
      <c r="D457" s="45"/>
      <c r="E457" s="45"/>
      <c r="F457" s="45"/>
    </row>
    <row r="458" spans="1:7" x14ac:dyDescent="0.25">
      <c r="A458" s="279">
        <v>25</v>
      </c>
      <c r="B458" s="43" t="s">
        <v>198</v>
      </c>
      <c r="C458" s="37" t="s">
        <v>293</v>
      </c>
      <c r="D458" s="37" t="s">
        <v>294</v>
      </c>
      <c r="E458" s="37" t="s">
        <v>300</v>
      </c>
      <c r="F458" s="37" t="s">
        <v>307</v>
      </c>
      <c r="G458" s="37" t="s">
        <v>311</v>
      </c>
    </row>
    <row r="459" spans="1:7" x14ac:dyDescent="0.25">
      <c r="A459" s="279"/>
      <c r="B459" s="43"/>
      <c r="C459" s="37" t="s">
        <v>297</v>
      </c>
      <c r="D459" s="37" t="s">
        <v>298</v>
      </c>
      <c r="E459" s="37" t="s">
        <v>301</v>
      </c>
      <c r="F459" s="37" t="s">
        <v>302</v>
      </c>
      <c r="G459" s="38">
        <v>2015</v>
      </c>
    </row>
    <row r="460" spans="1:7" x14ac:dyDescent="0.25">
      <c r="A460" s="279"/>
      <c r="B460" s="43"/>
      <c r="C460" s="37" t="s">
        <v>295</v>
      </c>
      <c r="D460" s="37" t="s">
        <v>296</v>
      </c>
      <c r="E460" s="37" t="s">
        <v>296</v>
      </c>
      <c r="F460" s="37" t="s">
        <v>296</v>
      </c>
      <c r="G460" s="37" t="s">
        <v>296</v>
      </c>
    </row>
    <row r="461" spans="1:7" x14ac:dyDescent="0.25">
      <c r="C461" s="45"/>
      <c r="D461" s="45"/>
      <c r="E461" s="45"/>
      <c r="F461" s="45"/>
    </row>
    <row r="462" spans="1:7" x14ac:dyDescent="0.25">
      <c r="B462" s="44" t="s">
        <v>30</v>
      </c>
      <c r="C462" s="133">
        <f>I403</f>
        <v>75594750</v>
      </c>
      <c r="D462" s="133">
        <f>E403</f>
        <v>89445814</v>
      </c>
      <c r="E462" s="133">
        <f>F403</f>
        <v>116296393</v>
      </c>
      <c r="F462" s="133">
        <f>G403</f>
        <v>0</v>
      </c>
      <c r="G462" s="134">
        <v>63594000</v>
      </c>
    </row>
    <row r="463" spans="1:7" x14ac:dyDescent="0.25">
      <c r="B463" s="44" t="s">
        <v>31</v>
      </c>
      <c r="C463" s="133">
        <f>G414</f>
        <v>177000</v>
      </c>
      <c r="D463" s="133">
        <f>C414</f>
        <v>200116</v>
      </c>
      <c r="E463" s="133">
        <f>D414</f>
        <v>205771</v>
      </c>
      <c r="F463" s="133">
        <f>E414</f>
        <v>0</v>
      </c>
      <c r="G463" s="134">
        <v>1588000</v>
      </c>
    </row>
    <row r="464" spans="1:7" x14ac:dyDescent="0.25">
      <c r="B464" s="44" t="s">
        <v>284</v>
      </c>
      <c r="C464" s="133">
        <f>G437</f>
        <v>3468000</v>
      </c>
      <c r="D464" s="133">
        <f>C437</f>
        <v>4103282</v>
      </c>
      <c r="E464" s="133">
        <f>D437</f>
        <v>7081000</v>
      </c>
      <c r="F464" s="133">
        <f>E437</f>
        <v>0</v>
      </c>
      <c r="G464" s="134">
        <v>2387000</v>
      </c>
    </row>
    <row r="465" spans="1:7" x14ac:dyDescent="0.25">
      <c r="B465" s="44" t="s">
        <v>283</v>
      </c>
      <c r="C465" s="133">
        <f>-G456</f>
        <v>-21529750</v>
      </c>
      <c r="D465" s="133">
        <f>-C456</f>
        <v>-6358200</v>
      </c>
      <c r="E465" s="133">
        <f t="shared" ref="E465:F465" si="41">-D456</f>
        <v>-9063580</v>
      </c>
      <c r="F465" s="133">
        <f t="shared" si="41"/>
        <v>0</v>
      </c>
      <c r="G465" s="134">
        <v>-60663000</v>
      </c>
    </row>
    <row r="466" spans="1:7" x14ac:dyDescent="0.25">
      <c r="C466" s="49"/>
      <c r="D466" s="49"/>
      <c r="E466" s="49"/>
      <c r="F466" s="49"/>
      <c r="G466" s="49"/>
    </row>
    <row r="467" spans="1:7" s="15" customFormat="1" ht="16.5" thickBot="1" x14ac:dyDescent="0.3">
      <c r="A467" s="279"/>
      <c r="B467" s="43" t="s">
        <v>163</v>
      </c>
      <c r="C467" s="51">
        <f>SUM(C462:C465)</f>
        <v>57710000</v>
      </c>
      <c r="D467" s="51">
        <f t="shared" ref="D467" si="42">SUM(D462:D465)</f>
        <v>87391012</v>
      </c>
      <c r="E467" s="51">
        <f t="shared" ref="E467:F467" si="43">SUM(E462:E465)</f>
        <v>114519584</v>
      </c>
      <c r="F467" s="51">
        <f t="shared" si="43"/>
        <v>0</v>
      </c>
      <c r="G467" s="51">
        <f>SUM(G462:G465)</f>
        <v>6906000</v>
      </c>
    </row>
    <row r="468" spans="1:7" ht="16.5" thickTop="1" x14ac:dyDescent="0.25">
      <c r="C468" s="19"/>
      <c r="D468" s="81"/>
      <c r="E468" s="81"/>
      <c r="F468" s="81"/>
    </row>
  </sheetData>
  <mergeCells count="6">
    <mergeCell ref="C395:C396"/>
    <mergeCell ref="D395:D396"/>
    <mergeCell ref="C33:C34"/>
    <mergeCell ref="D33:D34"/>
    <mergeCell ref="B51:B52"/>
    <mergeCell ref="B33:B34"/>
  </mergeCells>
  <pageMargins left="0.70866141732283472" right="0.70866141732283472" top="0.74803149606299213" bottom="0.74803149606299213" header="0.31496062992125984" footer="0.31496062992125984"/>
  <pageSetup scale="33" orientation="landscape" r:id="rId1"/>
  <rowBreaks count="7" manualBreakCount="7">
    <brk id="60" max="11" man="1"/>
    <brk id="120" max="11" man="1"/>
    <brk id="209" max="11" man="1"/>
    <brk id="270" max="11" man="1"/>
    <brk id="348" max="11" man="1"/>
    <brk id="390" max="11" man="1"/>
    <brk id="42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8"/>
  <sheetViews>
    <sheetView view="pageBreakPreview" topLeftCell="A3" zoomScale="60" zoomScaleNormal="85" workbookViewId="0">
      <selection activeCell="D11" sqref="D11"/>
    </sheetView>
  </sheetViews>
  <sheetFormatPr defaultRowHeight="15.75" x14ac:dyDescent="0.25"/>
  <cols>
    <col min="1" max="1" width="9.140625" style="9"/>
    <col min="2" max="2" width="45" style="9" customWidth="1"/>
    <col min="3" max="3" width="21.28515625" style="9" bestFit="1" customWidth="1"/>
    <col min="4" max="4" width="22.28515625" style="9" bestFit="1" customWidth="1"/>
    <col min="5" max="5" width="26.85546875" style="9" bestFit="1" customWidth="1"/>
    <col min="6" max="6" width="31.5703125" style="9" bestFit="1" customWidth="1"/>
    <col min="7" max="7" width="37.5703125" style="9" bestFit="1" customWidth="1"/>
    <col min="8" max="8" width="26.85546875" style="9" bestFit="1" customWidth="1"/>
    <col min="9" max="9" width="37.7109375" style="9" bestFit="1" customWidth="1"/>
    <col min="10" max="16384" width="9.140625" style="9"/>
  </cols>
  <sheetData>
    <row r="2" spans="2:9" x14ac:dyDescent="0.25">
      <c r="B2" s="259" t="s">
        <v>423</v>
      </c>
      <c r="C2" s="43"/>
      <c r="D2" s="43"/>
      <c r="E2" s="43"/>
      <c r="F2" s="15"/>
      <c r="G2" s="15"/>
      <c r="H2" s="15"/>
      <c r="I2" s="184"/>
    </row>
    <row r="3" spans="2:9" s="1" customFormat="1" x14ac:dyDescent="0.25">
      <c r="B3" s="43"/>
      <c r="C3" s="43"/>
      <c r="D3" s="43"/>
      <c r="E3" s="43"/>
      <c r="F3" s="15"/>
      <c r="G3" s="15"/>
      <c r="H3" s="15"/>
      <c r="I3" s="184"/>
    </row>
    <row r="4" spans="2:9" s="1" customFormat="1" x14ac:dyDescent="0.25">
      <c r="B4" s="259" t="s">
        <v>420</v>
      </c>
      <c r="C4" s="43"/>
      <c r="D4" s="43"/>
      <c r="E4" s="43"/>
      <c r="F4" s="15"/>
      <c r="G4" s="15"/>
      <c r="H4" s="15"/>
      <c r="I4" s="184"/>
    </row>
    <row r="5" spans="2:9" s="1" customFormat="1" x14ac:dyDescent="0.25">
      <c r="B5" s="259"/>
      <c r="C5" s="43"/>
      <c r="D5" s="43"/>
      <c r="E5" s="43"/>
      <c r="F5" s="15"/>
      <c r="G5" s="15"/>
      <c r="H5" s="15"/>
      <c r="I5" s="184"/>
    </row>
    <row r="6" spans="2:9" s="1" customFormat="1" ht="16.5" thickBot="1" x14ac:dyDescent="0.3">
      <c r="B6" s="43"/>
      <c r="C6" s="43"/>
      <c r="D6" s="275"/>
      <c r="E6" s="43"/>
      <c r="F6" s="15"/>
      <c r="G6" s="15"/>
      <c r="H6" s="15"/>
      <c r="I6" s="184"/>
    </row>
    <row r="7" spans="2:9" s="1" customFormat="1" ht="31.5" x14ac:dyDescent="0.25">
      <c r="B7" s="314" t="s">
        <v>23</v>
      </c>
      <c r="C7" s="256" t="s">
        <v>410</v>
      </c>
      <c r="D7" s="256" t="s">
        <v>411</v>
      </c>
      <c r="E7" s="257" t="s">
        <v>24</v>
      </c>
      <c r="F7" s="257" t="s">
        <v>413</v>
      </c>
      <c r="G7" s="257" t="s">
        <v>414</v>
      </c>
      <c r="H7" s="257" t="s">
        <v>24</v>
      </c>
      <c r="I7" s="258" t="s">
        <v>25</v>
      </c>
    </row>
    <row r="8" spans="2:9" x14ac:dyDescent="0.25">
      <c r="B8" s="315"/>
      <c r="C8" s="226" t="s">
        <v>294</v>
      </c>
      <c r="D8" s="226" t="s">
        <v>294</v>
      </c>
      <c r="E8" s="226" t="s">
        <v>294</v>
      </c>
      <c r="F8" s="226" t="s">
        <v>294</v>
      </c>
      <c r="G8" s="226" t="s">
        <v>294</v>
      </c>
      <c r="H8" s="226" t="s">
        <v>294</v>
      </c>
      <c r="I8" s="248" t="s">
        <v>294</v>
      </c>
    </row>
    <row r="9" spans="2:9" x14ac:dyDescent="0.25">
      <c r="B9" s="316"/>
      <c r="C9" s="227" t="s">
        <v>298</v>
      </c>
      <c r="D9" s="227" t="s">
        <v>298</v>
      </c>
      <c r="E9" s="227" t="s">
        <v>298</v>
      </c>
      <c r="F9" s="227" t="s">
        <v>298</v>
      </c>
      <c r="G9" s="227" t="s">
        <v>298</v>
      </c>
      <c r="H9" s="227" t="s">
        <v>298</v>
      </c>
      <c r="I9" s="249" t="s">
        <v>298</v>
      </c>
    </row>
    <row r="10" spans="2:9" ht="16.5" thickBot="1" x14ac:dyDescent="0.3">
      <c r="B10" s="250"/>
      <c r="C10" s="228" t="s">
        <v>26</v>
      </c>
      <c r="D10" s="228" t="s">
        <v>27</v>
      </c>
      <c r="E10" s="228" t="s">
        <v>412</v>
      </c>
      <c r="F10" s="228" t="s">
        <v>28</v>
      </c>
      <c r="G10" s="228" t="s">
        <v>415</v>
      </c>
      <c r="H10" s="228" t="s">
        <v>416</v>
      </c>
      <c r="I10" s="267" t="s">
        <v>417</v>
      </c>
    </row>
    <row r="11" spans="2:9" ht="16.5" thickBot="1" x14ac:dyDescent="0.3">
      <c r="B11" s="232" t="s">
        <v>287</v>
      </c>
      <c r="C11" s="233"/>
      <c r="D11" s="233"/>
      <c r="E11" s="233"/>
      <c r="F11" s="237"/>
      <c r="G11" s="237"/>
      <c r="H11" s="237"/>
      <c r="I11" s="238"/>
    </row>
    <row r="12" spans="2:9" x14ac:dyDescent="0.25">
      <c r="B12" s="268" t="s">
        <v>288</v>
      </c>
      <c r="C12" s="260">
        <f>'5a|Summary Rec Budget-Act'!C11+'5b|Summary Dev Budget-Act '!C11</f>
        <v>5450000</v>
      </c>
      <c r="D12" s="260">
        <f>'5a|Summary Rec Budget-Act'!D11+'5b|Summary Dev Budget-Act '!D11</f>
        <v>4500000</v>
      </c>
      <c r="E12" s="231">
        <f>D12-C12</f>
        <v>-950000</v>
      </c>
      <c r="F12" s="231">
        <f>'5a|Summary Rec Budget-Act'!F11+'5b|Summary Dev Budget-Act '!F11</f>
        <v>10450000</v>
      </c>
      <c r="G12" s="236">
        <f>'5a|Summary Rec Budget-Act'!G11+'5b|Summary Dev Budget-Act '!G11</f>
        <v>9500000</v>
      </c>
      <c r="H12" s="231">
        <f>G12-F12</f>
        <v>-950000</v>
      </c>
      <c r="I12" s="252">
        <f>G12/F12</f>
        <v>0.90909090909090906</v>
      </c>
    </row>
    <row r="13" spans="2:9" x14ac:dyDescent="0.25">
      <c r="B13" s="269" t="s">
        <v>3</v>
      </c>
      <c r="C13" s="260">
        <f>'5a|Summary Rec Budget-Act'!C12+'5b|Summary Dev Budget-Act '!C12</f>
        <v>1850000</v>
      </c>
      <c r="D13" s="260">
        <f>'5a|Summary Rec Budget-Act'!D12+'5b|Summary Dev Budget-Act '!D12</f>
        <v>1450000</v>
      </c>
      <c r="E13" s="109">
        <f t="shared" ref="E13:E22" si="0">D13-C13</f>
        <v>-400000</v>
      </c>
      <c r="F13" s="231">
        <f>'5a|Summary Rec Budget-Act'!F12+'5b|Summary Dev Budget-Act '!F12</f>
        <v>3500000</v>
      </c>
      <c r="G13" s="236">
        <f>'5a|Summary Rec Budget-Act'!G12+'5b|Summary Dev Budget-Act '!G12</f>
        <v>2830000</v>
      </c>
      <c r="H13" s="109">
        <f t="shared" ref="H13:H22" si="1">G13-F13</f>
        <v>-670000</v>
      </c>
      <c r="I13" s="190">
        <f t="shared" ref="I13:I22" si="2">G13/F13</f>
        <v>0.80857142857142861</v>
      </c>
    </row>
    <row r="14" spans="2:9" x14ac:dyDescent="0.25">
      <c r="B14" s="269" t="s">
        <v>4</v>
      </c>
      <c r="C14" s="260">
        <f>'5a|Summary Rec Budget-Act'!C13+'5b|Summary Dev Budget-Act '!C13</f>
        <v>2425000</v>
      </c>
      <c r="D14" s="260">
        <f>'5a|Summary Rec Budget-Act'!D13+'5b|Summary Dev Budget-Act '!D13</f>
        <v>1963000</v>
      </c>
      <c r="E14" s="109">
        <f t="shared" si="0"/>
        <v>-462000</v>
      </c>
      <c r="F14" s="231">
        <f>'5a|Summary Rec Budget-Act'!F13+'5b|Summary Dev Budget-Act '!F13</f>
        <v>5125000</v>
      </c>
      <c r="G14" s="236">
        <f>'5a|Summary Rec Budget-Act'!G13+'5b|Summary Dev Budget-Act '!G13</f>
        <v>4031000</v>
      </c>
      <c r="H14" s="109">
        <f t="shared" si="1"/>
        <v>-1094000</v>
      </c>
      <c r="I14" s="190">
        <f t="shared" si="2"/>
        <v>0.78653658536585369</v>
      </c>
    </row>
    <row r="15" spans="2:9" x14ac:dyDescent="0.25">
      <c r="B15" s="269" t="s">
        <v>289</v>
      </c>
      <c r="C15" s="260">
        <f>'5a|Summary Rec Budget-Act'!C14+'5b|Summary Dev Budget-Act '!C14</f>
        <v>177500000</v>
      </c>
      <c r="D15" s="260">
        <f>'5a|Summary Rec Budget-Act'!D14+'5b|Summary Dev Budget-Act '!D14</f>
        <v>169170000</v>
      </c>
      <c r="E15" s="109">
        <f t="shared" si="0"/>
        <v>-8330000</v>
      </c>
      <c r="F15" s="231">
        <f>'5a|Summary Rec Budget-Act'!F14+'5b|Summary Dev Budget-Act '!F14</f>
        <v>337500000</v>
      </c>
      <c r="G15" s="236">
        <f>'5a|Summary Rec Budget-Act'!G14+'5b|Summary Dev Budget-Act '!G14</f>
        <v>338340000</v>
      </c>
      <c r="H15" s="109">
        <f t="shared" si="1"/>
        <v>840000</v>
      </c>
      <c r="I15" s="190">
        <f t="shared" si="2"/>
        <v>1.002488888888889</v>
      </c>
    </row>
    <row r="16" spans="2:9" x14ac:dyDescent="0.25">
      <c r="B16" s="269" t="s">
        <v>159</v>
      </c>
      <c r="C16" s="260">
        <f>'5a|Summary Rec Budget-Act'!C15+'5b|Summary Dev Budget-Act '!C15</f>
        <v>25810000</v>
      </c>
      <c r="D16" s="260">
        <f>'5a|Summary Rec Budget-Act'!D15+'5b|Summary Dev Budget-Act '!D15</f>
        <v>25465380</v>
      </c>
      <c r="E16" s="109">
        <f t="shared" si="0"/>
        <v>-344620</v>
      </c>
      <c r="F16" s="231">
        <f>'5a|Summary Rec Budget-Act'!F15+'5b|Summary Dev Budget-Act '!F15</f>
        <v>42850000</v>
      </c>
      <c r="G16" s="236">
        <f>'5a|Summary Rec Budget-Act'!G15+'5b|Summary Dev Budget-Act '!G15</f>
        <v>42442294</v>
      </c>
      <c r="H16" s="109">
        <f t="shared" si="1"/>
        <v>-407706</v>
      </c>
      <c r="I16" s="190">
        <f t="shared" si="2"/>
        <v>0.99048527421236876</v>
      </c>
    </row>
    <row r="17" spans="2:9" x14ac:dyDescent="0.25">
      <c r="B17" s="269" t="s">
        <v>5</v>
      </c>
      <c r="C17" s="260">
        <f>'5a|Summary Rec Budget-Act'!C16+'5b|Summary Dev Budget-Act '!C16</f>
        <v>30300000</v>
      </c>
      <c r="D17" s="260">
        <f>'5a|Summary Rec Budget-Act'!D16+'5b|Summary Dev Budget-Act '!D16</f>
        <v>29670000</v>
      </c>
      <c r="E17" s="109">
        <f t="shared" si="0"/>
        <v>-630000</v>
      </c>
      <c r="F17" s="231">
        <f>'5a|Summary Rec Budget-Act'!F16+'5b|Summary Dev Budget-Act '!F16</f>
        <v>55500000</v>
      </c>
      <c r="G17" s="236">
        <f>'5a|Summary Rec Budget-Act'!G16+'5b|Summary Dev Budget-Act '!G16</f>
        <v>54395000</v>
      </c>
      <c r="H17" s="109">
        <f t="shared" si="1"/>
        <v>-1105000</v>
      </c>
      <c r="I17" s="190">
        <f t="shared" si="2"/>
        <v>0.98009009009009007</v>
      </c>
    </row>
    <row r="18" spans="2:9" x14ac:dyDescent="0.25">
      <c r="B18" s="269" t="s">
        <v>6</v>
      </c>
      <c r="C18" s="260">
        <f>'5a|Summary Rec Budget-Act'!C17+'5b|Summary Dev Budget-Act '!C17</f>
        <v>17550000</v>
      </c>
      <c r="D18" s="260">
        <f>'5a|Summary Rec Budget-Act'!D17+'5b|Summary Dev Budget-Act '!D17</f>
        <v>16500000</v>
      </c>
      <c r="E18" s="109">
        <f t="shared" si="0"/>
        <v>-1050000</v>
      </c>
      <c r="F18" s="231">
        <f>'5a|Summary Rec Budget-Act'!F17+'5b|Summary Dev Budget-Act '!F17</f>
        <v>30750000</v>
      </c>
      <c r="G18" s="236">
        <f>'5a|Summary Rec Budget-Act'!G17+'5b|Summary Dev Budget-Act '!G17</f>
        <v>30500000</v>
      </c>
      <c r="H18" s="109">
        <f t="shared" si="1"/>
        <v>-250000</v>
      </c>
      <c r="I18" s="190">
        <f t="shared" si="2"/>
        <v>0.99186991869918695</v>
      </c>
    </row>
    <row r="19" spans="2:9" s="1" customFormat="1" x14ac:dyDescent="0.25">
      <c r="B19" s="269" t="s">
        <v>153</v>
      </c>
      <c r="C19" s="260">
        <f>'5a|Summary Rec Budget-Act'!C18+'5b|Summary Dev Budget-Act '!C18</f>
        <v>6250000</v>
      </c>
      <c r="D19" s="260">
        <f>'5a|Summary Rec Budget-Act'!D18+'5b|Summary Dev Budget-Act '!D18</f>
        <v>5833200</v>
      </c>
      <c r="E19" s="109">
        <f t="shared" si="0"/>
        <v>-416800</v>
      </c>
      <c r="F19" s="231">
        <f>'5a|Summary Rec Budget-Act'!F18+'5b|Summary Dev Budget-Act '!F18</f>
        <v>10950000</v>
      </c>
      <c r="G19" s="236">
        <f>'5a|Summary Rec Budget-Act'!G18+'5b|Summary Dev Budget-Act '!G18</f>
        <v>10454000</v>
      </c>
      <c r="H19" s="109">
        <f t="shared" si="1"/>
        <v>-496000</v>
      </c>
      <c r="I19" s="190">
        <f t="shared" si="2"/>
        <v>0.95470319634703193</v>
      </c>
    </row>
    <row r="20" spans="2:9" s="1" customFormat="1" x14ac:dyDescent="0.25">
      <c r="B20" s="269" t="s">
        <v>7</v>
      </c>
      <c r="C20" s="260">
        <f>'5a|Summary Rec Budget-Act'!C19+'5b|Summary Dev Budget-Act '!C19</f>
        <v>4500000</v>
      </c>
      <c r="D20" s="260">
        <f>'5a|Summary Rec Budget-Act'!D19+'5b|Summary Dev Budget-Act '!D19</f>
        <v>4026600</v>
      </c>
      <c r="E20" s="109">
        <f t="shared" si="0"/>
        <v>-473400</v>
      </c>
      <c r="F20" s="231">
        <f>'5a|Summary Rec Budget-Act'!F19+'5b|Summary Dev Budget-Act '!F19</f>
        <v>8000000</v>
      </c>
      <c r="G20" s="236">
        <f>'5a|Summary Rec Budget-Act'!G19+'5b|Summary Dev Budget-Act '!G19</f>
        <v>8061400</v>
      </c>
      <c r="H20" s="109">
        <f t="shared" si="1"/>
        <v>61400</v>
      </c>
      <c r="I20" s="190">
        <f t="shared" si="2"/>
        <v>1.0076750000000001</v>
      </c>
    </row>
    <row r="21" spans="2:9" s="28" customFormat="1" x14ac:dyDescent="0.25">
      <c r="B21" s="269" t="s">
        <v>8</v>
      </c>
      <c r="C21" s="260">
        <f>'5a|Summary Rec Budget-Act'!C20+'5b|Summary Dev Budget-Act '!C20</f>
        <v>651000</v>
      </c>
      <c r="D21" s="260">
        <f>'5a|Summary Rec Budget-Act'!D20+'5b|Summary Dev Budget-Act '!D20</f>
        <v>500000</v>
      </c>
      <c r="E21" s="109">
        <f t="shared" si="0"/>
        <v>-151000</v>
      </c>
      <c r="F21" s="231">
        <f>'5a|Summary Rec Budget-Act'!F20+'5b|Summary Dev Budget-Act '!F20</f>
        <v>1395000</v>
      </c>
      <c r="G21" s="236">
        <f>'5a|Summary Rec Budget-Act'!G20+'5b|Summary Dev Budget-Act '!G20</f>
        <v>1150000</v>
      </c>
      <c r="H21" s="109">
        <f t="shared" si="1"/>
        <v>-245000</v>
      </c>
      <c r="I21" s="190">
        <f t="shared" si="2"/>
        <v>0.82437275985663083</v>
      </c>
    </row>
    <row r="22" spans="2:9" ht="16.5" thickBot="1" x14ac:dyDescent="0.3">
      <c r="B22" s="270" t="s">
        <v>290</v>
      </c>
      <c r="C22" s="260">
        <f>'5a|Summary Rec Budget-Act'!C21+'5b|Summary Dev Budget-Act '!C21</f>
        <v>21425000</v>
      </c>
      <c r="D22" s="260">
        <f>'5a|Summary Rec Budget-Act'!D21+'5b|Summary Dev Budget-Act '!D21</f>
        <v>20100760</v>
      </c>
      <c r="E22" s="181">
        <f t="shared" si="0"/>
        <v>-1324240</v>
      </c>
      <c r="F22" s="231">
        <f>'5a|Summary Rec Budget-Act'!F21+'5b|Summary Dev Budget-Act '!F21</f>
        <v>43375000</v>
      </c>
      <c r="G22" s="236">
        <f>'5a|Summary Rec Budget-Act'!G21+'5b|Summary Dev Budget-Act '!G21</f>
        <v>41424840</v>
      </c>
      <c r="H22" s="181">
        <f t="shared" si="1"/>
        <v>-1950160</v>
      </c>
      <c r="I22" s="191">
        <f t="shared" si="2"/>
        <v>0.95503953890489912</v>
      </c>
    </row>
    <row r="23" spans="2:9" ht="16.5" thickBot="1" x14ac:dyDescent="0.3">
      <c r="B23" s="232" t="s">
        <v>224</v>
      </c>
      <c r="C23" s="263">
        <f t="shared" ref="C23:H23" si="3">SUM(C12:C22)</f>
        <v>293711000</v>
      </c>
      <c r="D23" s="263">
        <f t="shared" ref="D23" si="4">SUM(D12:D22)</f>
        <v>279178940</v>
      </c>
      <c r="E23" s="234">
        <f t="shared" si="3"/>
        <v>-14532060</v>
      </c>
      <c r="F23" s="234">
        <f t="shared" si="3"/>
        <v>549395000</v>
      </c>
      <c r="G23" s="235">
        <f t="shared" si="3"/>
        <v>543128534</v>
      </c>
      <c r="H23" s="234">
        <f t="shared" si="3"/>
        <v>-6266466</v>
      </c>
      <c r="I23" s="185">
        <f>G23/F23</f>
        <v>0.98859387872113869</v>
      </c>
    </row>
    <row r="24" spans="2:9" ht="16.5" thickBot="1" x14ac:dyDescent="0.3">
      <c r="B24" s="253"/>
      <c r="C24" s="264"/>
      <c r="D24" s="264"/>
      <c r="E24" s="241"/>
      <c r="F24" s="239"/>
      <c r="G24" s="240"/>
      <c r="H24" s="241"/>
      <c r="I24" s="254"/>
    </row>
    <row r="25" spans="2:9" ht="16.5" thickBot="1" x14ac:dyDescent="0.3">
      <c r="B25" s="232" t="s">
        <v>222</v>
      </c>
      <c r="C25" s="265"/>
      <c r="D25" s="265"/>
      <c r="E25" s="242"/>
      <c r="F25" s="242"/>
      <c r="G25" s="243"/>
      <c r="H25" s="242"/>
      <c r="I25" s="244"/>
    </row>
    <row r="26" spans="2:9" x14ac:dyDescent="0.25">
      <c r="B26" s="268" t="s">
        <v>11</v>
      </c>
      <c r="C26" s="260">
        <f>'5a|Summary Rec Budget-Act'!C25+'5b|Summary Dev Budget-Act '!C25</f>
        <v>51930531</v>
      </c>
      <c r="D26" s="260">
        <f>'5a|Summary Rec Budget-Act'!D25+'5b|Summary Dev Budget-Act '!D25</f>
        <v>44467500</v>
      </c>
      <c r="E26" s="231">
        <f t="shared" ref="E26:E35" si="5">D26-C26</f>
        <v>-7463031</v>
      </c>
      <c r="F26" s="231">
        <f>'5a|Summary Rec Budget-Act'!F25+'5b|Summary Dev Budget-Act '!F25</f>
        <v>94050885</v>
      </c>
      <c r="G26" s="236">
        <f>'5a|Summary Rec Budget-Act'!G25+'5b|Summary Dev Budget-Act '!G25</f>
        <v>88110700</v>
      </c>
      <c r="H26" s="231">
        <f t="shared" ref="H26:H35" si="6">G26-F26</f>
        <v>-5940185</v>
      </c>
      <c r="I26" s="252">
        <f t="shared" ref="I26:I35" si="7">G26/F26</f>
        <v>0.9368407325460042</v>
      </c>
    </row>
    <row r="27" spans="2:9" x14ac:dyDescent="0.25">
      <c r="B27" s="269" t="s">
        <v>154</v>
      </c>
      <c r="C27" s="260">
        <f>'5a|Summary Rec Budget-Act'!C26+'5b|Summary Dev Budget-Act '!C26</f>
        <v>61869906</v>
      </c>
      <c r="D27" s="260">
        <f>'5a|Summary Rec Budget-Act'!D26+'5b|Summary Dev Budget-Act '!D26</f>
        <v>52330600</v>
      </c>
      <c r="E27" s="109">
        <f t="shared" si="5"/>
        <v>-9539306</v>
      </c>
      <c r="F27" s="231">
        <f>'5a|Summary Rec Budget-Act'!F26+'5b|Summary Dev Budget-Act '!F26</f>
        <v>114499010</v>
      </c>
      <c r="G27" s="236">
        <f>'5a|Summary Rec Budget-Act'!G26+'5b|Summary Dev Budget-Act '!G26</f>
        <v>109688150</v>
      </c>
      <c r="H27" s="109">
        <f t="shared" si="6"/>
        <v>-4810860</v>
      </c>
      <c r="I27" s="190">
        <f t="shared" si="7"/>
        <v>0.95798339217081441</v>
      </c>
    </row>
    <row r="28" spans="2:9" x14ac:dyDescent="0.25">
      <c r="B28" s="269" t="s">
        <v>155</v>
      </c>
      <c r="C28" s="260">
        <f>'5a|Summary Rec Budget-Act'!C27+'5b|Summary Dev Budget-Act '!C27</f>
        <v>1419890</v>
      </c>
      <c r="D28" s="260">
        <f>'5a|Summary Rec Budget-Act'!D27+'5b|Summary Dev Budget-Act '!D27</f>
        <v>1180000</v>
      </c>
      <c r="E28" s="109">
        <f t="shared" si="5"/>
        <v>-239890</v>
      </c>
      <c r="F28" s="231">
        <f>'5a|Summary Rec Budget-Act'!F27+'5b|Summary Dev Budget-Act '!F27</f>
        <v>6853150</v>
      </c>
      <c r="G28" s="236">
        <f>'5a|Summary Rec Budget-Act'!G27+'5b|Summary Dev Budget-Act '!G27</f>
        <v>2190001</v>
      </c>
      <c r="H28" s="109">
        <f t="shared" si="6"/>
        <v>-4663149</v>
      </c>
      <c r="I28" s="190">
        <f t="shared" si="7"/>
        <v>0.3195612236708667</v>
      </c>
    </row>
    <row r="29" spans="2:9" x14ac:dyDescent="0.25">
      <c r="B29" s="269" t="s">
        <v>172</v>
      </c>
      <c r="C29" s="260">
        <f>'5a|Summary Rec Budget-Act'!C28+'5b|Summary Dev Budget-Act '!C28</f>
        <v>1664400</v>
      </c>
      <c r="D29" s="260">
        <f>'5a|Summary Rec Budget-Act'!D28+'5b|Summary Dev Budget-Act '!D28</f>
        <v>1184650</v>
      </c>
      <c r="E29" s="109">
        <f t="shared" si="5"/>
        <v>-479750</v>
      </c>
      <c r="F29" s="231">
        <f>'5a|Summary Rec Budget-Act'!F28+'5b|Summary Dev Budget-Act '!F28</f>
        <v>6899000</v>
      </c>
      <c r="G29" s="236">
        <f>'5a|Summary Rec Budget-Act'!G28+'5b|Summary Dev Budget-Act '!G28</f>
        <v>2208600</v>
      </c>
      <c r="H29" s="109">
        <f t="shared" si="6"/>
        <v>-4690400</v>
      </c>
      <c r="I29" s="190">
        <f t="shared" si="7"/>
        <v>0.32013335265980575</v>
      </c>
    </row>
    <row r="30" spans="2:9" x14ac:dyDescent="0.25">
      <c r="B30" s="269" t="s">
        <v>156</v>
      </c>
      <c r="C30" s="260">
        <f>'5a|Summary Rec Budget-Act'!C29+'5b|Summary Dev Budget-Act '!C29</f>
        <v>26863500</v>
      </c>
      <c r="D30" s="260">
        <f>'5a|Summary Rec Budget-Act'!D29+'5b|Summary Dev Budget-Act '!D29</f>
        <v>21885120</v>
      </c>
      <c r="E30" s="109">
        <f t="shared" si="5"/>
        <v>-4978380</v>
      </c>
      <c r="F30" s="231">
        <f>'5a|Summary Rec Budget-Act'!F29+'5b|Summary Dev Budget-Act '!F29</f>
        <v>58772500</v>
      </c>
      <c r="G30" s="236">
        <f>'5a|Summary Rec Budget-Act'!G29+'5b|Summary Dev Budget-Act '!G29</f>
        <v>48147260</v>
      </c>
      <c r="H30" s="109">
        <f t="shared" si="6"/>
        <v>-10625240</v>
      </c>
      <c r="I30" s="190">
        <f t="shared" si="7"/>
        <v>0.81921408822153219</v>
      </c>
    </row>
    <row r="31" spans="2:9" x14ac:dyDescent="0.25">
      <c r="B31" s="269" t="s">
        <v>13</v>
      </c>
      <c r="C31" s="260">
        <f>'5a|Summary Rec Budget-Act'!C30+'5b|Summary Dev Budget-Act '!C30</f>
        <v>7657980</v>
      </c>
      <c r="D31" s="260">
        <f>'5a|Summary Rec Budget-Act'!D30+'5b|Summary Dev Budget-Act '!D30</f>
        <v>5989800</v>
      </c>
      <c r="E31" s="109">
        <f t="shared" si="5"/>
        <v>-1668180</v>
      </c>
      <c r="F31" s="231">
        <f>'5a|Summary Rec Budget-Act'!F30+'5b|Summary Dev Budget-Act '!F30</f>
        <v>28463300</v>
      </c>
      <c r="G31" s="236">
        <f>'5a|Summary Rec Budget-Act'!G30+'5b|Summary Dev Budget-Act '!G30</f>
        <v>11380320</v>
      </c>
      <c r="H31" s="109">
        <f t="shared" si="6"/>
        <v>-17082980</v>
      </c>
      <c r="I31" s="190">
        <f t="shared" si="7"/>
        <v>0.39982433519655136</v>
      </c>
    </row>
    <row r="32" spans="2:9" s="28" customFormat="1" x14ac:dyDescent="0.25">
      <c r="B32" s="269" t="s">
        <v>157</v>
      </c>
      <c r="C32" s="260">
        <f>'5a|Summary Rec Budget-Act'!C31+'5b|Summary Dev Budget-Act '!C31</f>
        <v>117153793</v>
      </c>
      <c r="D32" s="260">
        <f>'5a|Summary Rec Budget-Act'!D31+'5b|Summary Dev Budget-Act '!D31</f>
        <v>103638678</v>
      </c>
      <c r="E32" s="109">
        <f t="shared" si="5"/>
        <v>-13515115</v>
      </c>
      <c r="F32" s="231">
        <f>'5a|Summary Rec Budget-Act'!F31+'5b|Summary Dev Budget-Act '!F31</f>
        <v>183977155</v>
      </c>
      <c r="G32" s="236">
        <f>'5a|Summary Rec Budget-Act'!G31+'5b|Summary Dev Budget-Act '!G31</f>
        <v>178601369</v>
      </c>
      <c r="H32" s="109">
        <f t="shared" si="6"/>
        <v>-5375786</v>
      </c>
      <c r="I32" s="190">
        <f t="shared" si="7"/>
        <v>0.97078014387166711</v>
      </c>
    </row>
    <row r="33" spans="2:9" x14ac:dyDescent="0.25">
      <c r="B33" s="271" t="s">
        <v>14</v>
      </c>
      <c r="C33" s="260">
        <f>'5a|Summary Rec Budget-Act'!C32+'5b|Summary Dev Budget-Act '!C32</f>
        <v>14140000</v>
      </c>
      <c r="D33" s="260">
        <f>'5a|Summary Rec Budget-Act'!D32+'5b|Summary Dev Budget-Act '!D32</f>
        <v>12923250</v>
      </c>
      <c r="E33" s="109">
        <f t="shared" si="5"/>
        <v>-1216750</v>
      </c>
      <c r="F33" s="231">
        <f>'5a|Summary Rec Budget-Act'!F32+'5b|Summary Dev Budget-Act '!F32</f>
        <v>31830000</v>
      </c>
      <c r="G33" s="236">
        <f>'5a|Summary Rec Budget-Act'!G32+'5b|Summary Dev Budget-Act '!G32</f>
        <v>26708030</v>
      </c>
      <c r="H33" s="109">
        <f t="shared" si="6"/>
        <v>-5121970</v>
      </c>
      <c r="I33" s="190">
        <f t="shared" si="7"/>
        <v>0.8390835689601005</v>
      </c>
    </row>
    <row r="34" spans="2:9" s="30" customFormat="1" ht="31.5" x14ac:dyDescent="0.25">
      <c r="B34" s="269" t="s">
        <v>158</v>
      </c>
      <c r="C34" s="260">
        <f>'5a|Summary Rec Budget-Act'!C33+'5b|Summary Dev Budget-Act '!C33</f>
        <v>4410000</v>
      </c>
      <c r="D34" s="260">
        <f>'5a|Summary Rec Budget-Act'!D33+'5b|Summary Dev Budget-Act '!D33</f>
        <v>2584000</v>
      </c>
      <c r="E34" s="109">
        <f t="shared" si="5"/>
        <v>-1826000</v>
      </c>
      <c r="F34" s="231">
        <f>'5a|Summary Rec Budget-Act'!F33+'5b|Summary Dev Budget-Act '!F33</f>
        <v>8500000</v>
      </c>
      <c r="G34" s="236">
        <f>'5a|Summary Rec Budget-Act'!G33+'5b|Summary Dev Budget-Act '!G33</f>
        <v>6217750</v>
      </c>
      <c r="H34" s="109">
        <f t="shared" si="6"/>
        <v>-2282250</v>
      </c>
      <c r="I34" s="190">
        <f t="shared" si="7"/>
        <v>0.73150000000000004</v>
      </c>
    </row>
    <row r="35" spans="2:9" ht="16.5" thickBot="1" x14ac:dyDescent="0.3">
      <c r="B35" s="270" t="s">
        <v>15</v>
      </c>
      <c r="C35" s="260">
        <f>'5a|Summary Rec Budget-Act'!C34+'5b|Summary Dev Budget-Act '!C34</f>
        <v>6601000</v>
      </c>
      <c r="D35" s="260">
        <f>'5a|Summary Rec Budget-Act'!D34+'5b|Summary Dev Budget-Act '!D34</f>
        <v>5866770</v>
      </c>
      <c r="E35" s="181">
        <f t="shared" si="5"/>
        <v>-734230</v>
      </c>
      <c r="F35" s="231">
        <f>'5a|Summary Rec Budget-Act'!F34+'5b|Summary Dev Budget-Act '!F34</f>
        <v>15550000</v>
      </c>
      <c r="G35" s="236">
        <f>'5a|Summary Rec Budget-Act'!G34+'5b|Summary Dev Budget-Act '!G34</f>
        <v>13066770</v>
      </c>
      <c r="H35" s="181">
        <f t="shared" si="6"/>
        <v>-2483230</v>
      </c>
      <c r="I35" s="191">
        <f t="shared" si="7"/>
        <v>0.8403067524115756</v>
      </c>
    </row>
    <row r="36" spans="2:9" ht="16.5" thickBot="1" x14ac:dyDescent="0.3">
      <c r="B36" s="182" t="s">
        <v>151</v>
      </c>
      <c r="C36" s="230">
        <f t="shared" ref="C36:D36" si="8">SUM(C26:C35)</f>
        <v>293711000</v>
      </c>
      <c r="D36" s="230">
        <f t="shared" si="8"/>
        <v>252050368</v>
      </c>
      <c r="E36" s="230">
        <f>SUM(E26:E35)</f>
        <v>-41660632</v>
      </c>
      <c r="F36" s="183">
        <f>SUM(F26:F35)</f>
        <v>549395000</v>
      </c>
      <c r="G36" s="229">
        <f t="shared" ref="G36" si="9">SUM(G26:G35)</f>
        <v>486318950</v>
      </c>
      <c r="H36" s="230">
        <f>SUM(H26:H35)</f>
        <v>-63076050</v>
      </c>
      <c r="I36" s="185">
        <f>G36/F36</f>
        <v>0.88518998170715057</v>
      </c>
    </row>
    <row r="38" spans="2:9" x14ac:dyDescent="0.25">
      <c r="B38" s="30" t="s">
        <v>421</v>
      </c>
      <c r="C38" s="30"/>
      <c r="D38" s="30">
        <f>(D23-D36)-'1|Receipts &amp; Payments'!E39</f>
        <v>0</v>
      </c>
      <c r="E38" s="30"/>
      <c r="F38" s="30"/>
      <c r="G38" s="30">
        <f>(G23-G36)-'1|Receipts &amp; Payments'!H39</f>
        <v>0</v>
      </c>
      <c r="H38" s="30"/>
      <c r="I38" s="30"/>
    </row>
  </sheetData>
  <mergeCells count="1">
    <mergeCell ref="B7:B9"/>
  </mergeCells>
  <pageMargins left="0.7" right="0.7" top="0.75" bottom="0.75" header="0.3" footer="0.3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view="pageBreakPreview" topLeftCell="A2" zoomScale="60" zoomScaleNormal="85" workbookViewId="0">
      <selection activeCell="G14" sqref="G14"/>
    </sheetView>
  </sheetViews>
  <sheetFormatPr defaultRowHeight="15.75" x14ac:dyDescent="0.25"/>
  <cols>
    <col min="1" max="1" width="9.140625" style="1"/>
    <col min="2" max="2" width="53" style="1" customWidth="1"/>
    <col min="3" max="3" width="21.28515625" style="1" bestFit="1" customWidth="1"/>
    <col min="4" max="4" width="21.85546875" style="1" bestFit="1" customWidth="1"/>
    <col min="5" max="5" width="26.85546875" style="1" bestFit="1" customWidth="1"/>
    <col min="6" max="6" width="31.5703125" style="1" bestFit="1" customWidth="1"/>
    <col min="7" max="7" width="21.85546875" style="1" customWidth="1"/>
    <col min="8" max="8" width="22.5703125" style="1" customWidth="1"/>
    <col min="9" max="9" width="29.85546875" style="1" customWidth="1"/>
    <col min="10" max="16384" width="9.140625" style="1"/>
  </cols>
  <sheetData>
    <row r="1" spans="2:9" s="46" customFormat="1" x14ac:dyDescent="0.25"/>
    <row r="2" spans="2:9" s="46" customFormat="1" x14ac:dyDescent="0.25">
      <c r="B2" s="259" t="s">
        <v>423</v>
      </c>
      <c r="C2" s="43"/>
      <c r="D2" s="43"/>
      <c r="E2" s="43"/>
      <c r="F2" s="15"/>
      <c r="G2" s="15"/>
      <c r="H2" s="15"/>
      <c r="I2" s="184"/>
    </row>
    <row r="3" spans="2:9" x14ac:dyDescent="0.25">
      <c r="B3" s="43"/>
      <c r="C3" s="43"/>
      <c r="D3" s="43"/>
      <c r="E3" s="43"/>
      <c r="F3" s="15"/>
      <c r="G3" s="15"/>
      <c r="H3" s="15"/>
      <c r="I3" s="184"/>
    </row>
    <row r="4" spans="2:9" x14ac:dyDescent="0.25">
      <c r="B4" s="259" t="s">
        <v>419</v>
      </c>
      <c r="C4" s="43"/>
      <c r="D4" s="43"/>
      <c r="E4" s="43"/>
      <c r="F4" s="15"/>
      <c r="G4" s="15"/>
      <c r="H4" s="15"/>
      <c r="I4" s="184"/>
    </row>
    <row r="5" spans="2:9" ht="16.5" thickBot="1" x14ac:dyDescent="0.3">
      <c r="B5" s="43"/>
      <c r="C5" s="43"/>
      <c r="D5" s="43"/>
      <c r="E5" s="43"/>
      <c r="F5" s="15"/>
      <c r="G5" s="15"/>
      <c r="H5" s="15"/>
      <c r="I5" s="184"/>
    </row>
    <row r="6" spans="2:9" s="9" customFormat="1" ht="31.5" x14ac:dyDescent="0.25">
      <c r="B6" s="314" t="s">
        <v>23</v>
      </c>
      <c r="C6" s="256" t="s">
        <v>410</v>
      </c>
      <c r="D6" s="256" t="s">
        <v>411</v>
      </c>
      <c r="E6" s="257" t="s">
        <v>24</v>
      </c>
      <c r="F6" s="257" t="s">
        <v>413</v>
      </c>
      <c r="G6" s="257" t="s">
        <v>414</v>
      </c>
      <c r="H6" s="257" t="s">
        <v>24</v>
      </c>
      <c r="I6" s="258" t="s">
        <v>25</v>
      </c>
    </row>
    <row r="7" spans="2:9" s="9" customFormat="1" x14ac:dyDescent="0.25">
      <c r="B7" s="315"/>
      <c r="C7" s="226" t="s">
        <v>294</v>
      </c>
      <c r="D7" s="226" t="s">
        <v>294</v>
      </c>
      <c r="E7" s="226" t="s">
        <v>294</v>
      </c>
      <c r="F7" s="226" t="s">
        <v>294</v>
      </c>
      <c r="G7" s="226" t="s">
        <v>294</v>
      </c>
      <c r="H7" s="226" t="s">
        <v>294</v>
      </c>
      <c r="I7" s="248" t="s">
        <v>294</v>
      </c>
    </row>
    <row r="8" spans="2:9" s="9" customFormat="1" ht="26.25" customHeight="1" x14ac:dyDescent="0.25">
      <c r="B8" s="316"/>
      <c r="C8" s="227" t="s">
        <v>298</v>
      </c>
      <c r="D8" s="227" t="s">
        <v>298</v>
      </c>
      <c r="E8" s="227" t="s">
        <v>298</v>
      </c>
      <c r="F8" s="227" t="s">
        <v>298</v>
      </c>
      <c r="G8" s="227" t="s">
        <v>298</v>
      </c>
      <c r="H8" s="227" t="s">
        <v>298</v>
      </c>
      <c r="I8" s="249" t="s">
        <v>298</v>
      </c>
    </row>
    <row r="9" spans="2:9" s="9" customFormat="1" ht="16.5" thickBot="1" x14ac:dyDescent="0.3">
      <c r="B9" s="250"/>
      <c r="C9" s="228" t="s">
        <v>26</v>
      </c>
      <c r="D9" s="228" t="s">
        <v>27</v>
      </c>
      <c r="E9" s="228" t="s">
        <v>412</v>
      </c>
      <c r="F9" s="228" t="s">
        <v>28</v>
      </c>
      <c r="G9" s="228" t="s">
        <v>415</v>
      </c>
      <c r="H9" s="228" t="s">
        <v>416</v>
      </c>
      <c r="I9" s="267" t="s">
        <v>417</v>
      </c>
    </row>
    <row r="10" spans="2:9" s="9" customFormat="1" ht="16.5" thickBot="1" x14ac:dyDescent="0.3">
      <c r="B10" s="232" t="s">
        <v>287</v>
      </c>
      <c r="C10" s="233"/>
      <c r="D10" s="233"/>
      <c r="E10" s="233"/>
      <c r="F10" s="237"/>
      <c r="G10" s="237"/>
      <c r="H10" s="237"/>
      <c r="I10" s="238"/>
    </row>
    <row r="11" spans="2:9" s="9" customFormat="1" x14ac:dyDescent="0.25">
      <c r="B11" s="268" t="s">
        <v>288</v>
      </c>
      <c r="C11" s="260">
        <v>3450000</v>
      </c>
      <c r="D11" s="260">
        <v>2571429</v>
      </c>
      <c r="E11" s="231">
        <f>D11-C11</f>
        <v>-878571</v>
      </c>
      <c r="F11" s="231">
        <v>5750000</v>
      </c>
      <c r="G11" s="231">
        <v>5277778</v>
      </c>
      <c r="H11" s="231">
        <f>G11-F11</f>
        <v>-472222</v>
      </c>
      <c r="I11" s="252">
        <f>G11/F11</f>
        <v>0.91787443478260866</v>
      </c>
    </row>
    <row r="12" spans="2:9" s="9" customFormat="1" x14ac:dyDescent="0.25">
      <c r="B12" s="269" t="s">
        <v>3</v>
      </c>
      <c r="C12" s="261">
        <v>1200000</v>
      </c>
      <c r="D12" s="261">
        <v>828572</v>
      </c>
      <c r="E12" s="109">
        <f t="shared" ref="E12:E21" si="0">D12-C12</f>
        <v>-371428</v>
      </c>
      <c r="F12" s="109">
        <v>2000000</v>
      </c>
      <c r="G12" s="109">
        <v>1572222</v>
      </c>
      <c r="H12" s="109">
        <f t="shared" ref="H12:H21" si="1">G12-F12</f>
        <v>-427778</v>
      </c>
      <c r="I12" s="190">
        <f t="shared" ref="I12:I21" si="2">G12/F12</f>
        <v>0.786111</v>
      </c>
    </row>
    <row r="13" spans="2:9" s="9" customFormat="1" x14ac:dyDescent="0.25">
      <c r="B13" s="269" t="s">
        <v>4</v>
      </c>
      <c r="C13" s="261">
        <v>1575000</v>
      </c>
      <c r="D13" s="261">
        <v>1121715</v>
      </c>
      <c r="E13" s="109">
        <f t="shared" si="0"/>
        <v>-453285</v>
      </c>
      <c r="F13" s="109">
        <v>2625000</v>
      </c>
      <c r="G13" s="109">
        <v>2239444</v>
      </c>
      <c r="H13" s="109">
        <f t="shared" si="1"/>
        <v>-385556</v>
      </c>
      <c r="I13" s="190">
        <f t="shared" si="2"/>
        <v>0.85312152380952377</v>
      </c>
    </row>
    <row r="14" spans="2:9" s="9" customFormat="1" x14ac:dyDescent="0.25">
      <c r="B14" s="269" t="s">
        <v>289</v>
      </c>
      <c r="C14" s="261">
        <v>102500000</v>
      </c>
      <c r="D14" s="261">
        <v>96668572</v>
      </c>
      <c r="E14" s="109">
        <f t="shared" si="0"/>
        <v>-5831428</v>
      </c>
      <c r="F14" s="109">
        <v>187500000</v>
      </c>
      <c r="G14" s="109">
        <v>187966667</v>
      </c>
      <c r="H14" s="109">
        <f t="shared" si="1"/>
        <v>466667</v>
      </c>
      <c r="I14" s="190">
        <f t="shared" si="2"/>
        <v>1.0024888906666667</v>
      </c>
    </row>
    <row r="15" spans="2:9" s="9" customFormat="1" x14ac:dyDescent="0.25">
      <c r="B15" s="269" t="s">
        <v>159</v>
      </c>
      <c r="C15" s="261">
        <v>14310000</v>
      </c>
      <c r="D15" s="261">
        <v>14551646</v>
      </c>
      <c r="E15" s="109">
        <f t="shared" si="0"/>
        <v>241646</v>
      </c>
      <c r="F15" s="109">
        <v>23850000</v>
      </c>
      <c r="G15" s="109">
        <v>23579050</v>
      </c>
      <c r="H15" s="109">
        <f t="shared" si="1"/>
        <v>-270950</v>
      </c>
      <c r="I15" s="190">
        <f t="shared" si="2"/>
        <v>0.98863941299790359</v>
      </c>
    </row>
    <row r="16" spans="2:9" s="9" customFormat="1" x14ac:dyDescent="0.25">
      <c r="B16" s="269" t="s">
        <v>5</v>
      </c>
      <c r="C16" s="261">
        <v>17300000</v>
      </c>
      <c r="D16" s="261">
        <v>16954286</v>
      </c>
      <c r="E16" s="109">
        <f t="shared" si="0"/>
        <v>-345714</v>
      </c>
      <c r="F16" s="109">
        <v>30500000</v>
      </c>
      <c r="G16" s="109">
        <v>30219444</v>
      </c>
      <c r="H16" s="109">
        <f t="shared" si="1"/>
        <v>-280556</v>
      </c>
      <c r="I16" s="190">
        <f t="shared" si="2"/>
        <v>0.99080144262295078</v>
      </c>
    </row>
    <row r="17" spans="2:9" x14ac:dyDescent="0.25">
      <c r="B17" s="269" t="s">
        <v>6</v>
      </c>
      <c r="C17" s="261">
        <v>10050000</v>
      </c>
      <c r="D17" s="261">
        <v>9428572</v>
      </c>
      <c r="E17" s="109">
        <f t="shared" si="0"/>
        <v>-621428</v>
      </c>
      <c r="F17" s="109">
        <v>16750000</v>
      </c>
      <c r="G17" s="109">
        <v>16944444</v>
      </c>
      <c r="H17" s="109">
        <f t="shared" si="1"/>
        <v>194444</v>
      </c>
      <c r="I17" s="190">
        <f t="shared" si="2"/>
        <v>1.0116085970149253</v>
      </c>
    </row>
    <row r="18" spans="2:9" s="9" customFormat="1" x14ac:dyDescent="0.25">
      <c r="B18" s="269" t="s">
        <v>153</v>
      </c>
      <c r="C18" s="261">
        <v>3750000</v>
      </c>
      <c r="D18" s="261">
        <v>3333258</v>
      </c>
      <c r="E18" s="109">
        <f t="shared" si="0"/>
        <v>-416742</v>
      </c>
      <c r="F18" s="109">
        <v>6250000</v>
      </c>
      <c r="G18" s="109">
        <v>5807778</v>
      </c>
      <c r="H18" s="109">
        <f t="shared" si="1"/>
        <v>-442222</v>
      </c>
      <c r="I18" s="190">
        <f t="shared" si="2"/>
        <v>0.92924448000000004</v>
      </c>
    </row>
    <row r="19" spans="2:9" x14ac:dyDescent="0.25">
      <c r="B19" s="269" t="s">
        <v>7</v>
      </c>
      <c r="C19" s="261">
        <v>2700000</v>
      </c>
      <c r="D19" s="261">
        <v>2300915</v>
      </c>
      <c r="E19" s="109">
        <f t="shared" si="0"/>
        <v>-399085</v>
      </c>
      <c r="F19" s="109">
        <v>4500000</v>
      </c>
      <c r="G19" s="109">
        <v>4478556</v>
      </c>
      <c r="H19" s="109">
        <f t="shared" si="1"/>
        <v>-21444</v>
      </c>
      <c r="I19" s="190">
        <f t="shared" si="2"/>
        <v>0.99523466666666671</v>
      </c>
    </row>
    <row r="20" spans="2:9" s="9" customFormat="1" x14ac:dyDescent="0.25">
      <c r="B20" s="269" t="s">
        <v>8</v>
      </c>
      <c r="C20" s="261">
        <v>435000</v>
      </c>
      <c r="D20" s="261">
        <v>285715</v>
      </c>
      <c r="E20" s="109">
        <f t="shared" si="0"/>
        <v>-149285</v>
      </c>
      <c r="F20" s="109">
        <v>725000</v>
      </c>
      <c r="G20" s="109">
        <v>638889</v>
      </c>
      <c r="H20" s="109">
        <f t="shared" si="1"/>
        <v>-86111</v>
      </c>
      <c r="I20" s="190">
        <f t="shared" si="2"/>
        <v>0.88122620689655173</v>
      </c>
    </row>
    <row r="21" spans="2:9" s="9" customFormat="1" ht="16.5" thickBot="1" x14ac:dyDescent="0.3">
      <c r="B21" s="270" t="s">
        <v>290</v>
      </c>
      <c r="C21" s="262">
        <v>12925000</v>
      </c>
      <c r="D21" s="262">
        <v>11486149</v>
      </c>
      <c r="E21" s="181">
        <f t="shared" si="0"/>
        <v>-1438851</v>
      </c>
      <c r="F21" s="181">
        <v>24875000</v>
      </c>
      <c r="G21" s="181">
        <v>23013800</v>
      </c>
      <c r="H21" s="181">
        <f t="shared" si="1"/>
        <v>-1861200</v>
      </c>
      <c r="I21" s="191">
        <f t="shared" si="2"/>
        <v>0.92517788944723622</v>
      </c>
    </row>
    <row r="22" spans="2:9" s="9" customFormat="1" ht="16.5" thickBot="1" x14ac:dyDescent="0.3">
      <c r="B22" s="232" t="s">
        <v>224</v>
      </c>
      <c r="C22" s="263">
        <f t="shared" ref="C22:H22" si="3">SUM(C11:C21)</f>
        <v>170195000</v>
      </c>
      <c r="D22" s="263">
        <f t="shared" si="3"/>
        <v>159530829</v>
      </c>
      <c r="E22" s="263">
        <f t="shared" si="3"/>
        <v>-10664171</v>
      </c>
      <c r="F22" s="263">
        <f t="shared" si="3"/>
        <v>305325000</v>
      </c>
      <c r="G22" s="263">
        <f t="shared" si="3"/>
        <v>301738072</v>
      </c>
      <c r="H22" s="263">
        <f t="shared" si="3"/>
        <v>-3586928</v>
      </c>
      <c r="I22" s="185">
        <f>G22/F22</f>
        <v>0.98825209858347662</v>
      </c>
    </row>
    <row r="23" spans="2:9" s="9" customFormat="1" ht="16.5" thickBot="1" x14ac:dyDescent="0.3">
      <c r="B23" s="253"/>
      <c r="C23" s="264"/>
      <c r="D23" s="264"/>
      <c r="E23" s="241"/>
      <c r="F23" s="273"/>
      <c r="G23" s="273"/>
      <c r="H23" s="241"/>
      <c r="I23" s="254"/>
    </row>
    <row r="24" spans="2:9" s="9" customFormat="1" ht="16.5" thickBot="1" x14ac:dyDescent="0.3">
      <c r="B24" s="232" t="s">
        <v>222</v>
      </c>
      <c r="C24" s="265"/>
      <c r="D24" s="265"/>
      <c r="E24" s="272"/>
      <c r="F24" s="272"/>
      <c r="G24" s="272"/>
      <c r="H24" s="272"/>
      <c r="I24" s="244"/>
    </row>
    <row r="25" spans="2:9" s="9" customFormat="1" x14ac:dyDescent="0.25">
      <c r="B25" s="268" t="s">
        <v>11</v>
      </c>
      <c r="C25" s="260">
        <v>31430531</v>
      </c>
      <c r="D25" s="260">
        <v>25410000</v>
      </c>
      <c r="E25" s="231">
        <f t="shared" ref="E25:E34" si="4">D25-C25</f>
        <v>-6020531</v>
      </c>
      <c r="F25" s="231">
        <v>52050885</v>
      </c>
      <c r="G25" s="231">
        <v>48950389</v>
      </c>
      <c r="H25" s="231">
        <f t="shared" ref="H25:H34" si="5">G25-F25</f>
        <v>-3100496</v>
      </c>
      <c r="I25" s="252">
        <f t="shared" ref="I25:I34" si="6">G25/F25</f>
        <v>0.94043336631067853</v>
      </c>
    </row>
    <row r="26" spans="2:9" s="9" customFormat="1" x14ac:dyDescent="0.25">
      <c r="B26" s="269" t="s">
        <v>154</v>
      </c>
      <c r="C26" s="261">
        <v>38104906</v>
      </c>
      <c r="D26" s="261">
        <v>29903200</v>
      </c>
      <c r="E26" s="109">
        <f t="shared" si="4"/>
        <v>-8201706</v>
      </c>
      <c r="F26" s="109">
        <v>61841510</v>
      </c>
      <c r="G26" s="109">
        <v>60937860</v>
      </c>
      <c r="H26" s="109">
        <f t="shared" si="5"/>
        <v>-903650</v>
      </c>
      <c r="I26" s="190">
        <f t="shared" si="6"/>
        <v>0.98538764658236833</v>
      </c>
    </row>
    <row r="27" spans="2:9" s="9" customFormat="1" x14ac:dyDescent="0.25">
      <c r="B27" s="269" t="s">
        <v>155</v>
      </c>
      <c r="C27" s="261">
        <v>819890</v>
      </c>
      <c r="D27" s="261">
        <v>674286</v>
      </c>
      <c r="E27" s="109">
        <f t="shared" si="4"/>
        <v>-145604</v>
      </c>
      <c r="F27" s="109">
        <v>5353150</v>
      </c>
      <c r="G27" s="109">
        <v>1216667</v>
      </c>
      <c r="H27" s="109">
        <f t="shared" si="5"/>
        <v>-4136483</v>
      </c>
      <c r="I27" s="190">
        <f t="shared" si="6"/>
        <v>0.22728057312049915</v>
      </c>
    </row>
    <row r="28" spans="2:9" s="9" customFormat="1" x14ac:dyDescent="0.25">
      <c r="B28" s="269" t="s">
        <v>172</v>
      </c>
      <c r="C28" s="261">
        <v>1064400</v>
      </c>
      <c r="D28" s="261">
        <v>676943</v>
      </c>
      <c r="E28" s="109">
        <f t="shared" si="4"/>
        <v>-387457</v>
      </c>
      <c r="F28" s="109">
        <v>5774000</v>
      </c>
      <c r="G28" s="109">
        <v>1227000</v>
      </c>
      <c r="H28" s="109">
        <f t="shared" si="5"/>
        <v>-4547000</v>
      </c>
      <c r="I28" s="190">
        <f t="shared" si="6"/>
        <v>0.21250432975406996</v>
      </c>
    </row>
    <row r="29" spans="2:9" s="9" customFormat="1" x14ac:dyDescent="0.25">
      <c r="B29" s="269" t="s">
        <v>156</v>
      </c>
      <c r="C29" s="261">
        <v>15863500</v>
      </c>
      <c r="D29" s="261">
        <v>12505783</v>
      </c>
      <c r="E29" s="109">
        <f t="shared" si="4"/>
        <v>-3357717</v>
      </c>
      <c r="F29" s="109">
        <v>32772500</v>
      </c>
      <c r="G29" s="109">
        <v>26748478</v>
      </c>
      <c r="H29" s="109">
        <f t="shared" si="5"/>
        <v>-6024022</v>
      </c>
      <c r="I29" s="190">
        <f t="shared" si="6"/>
        <v>0.81618668090624757</v>
      </c>
    </row>
    <row r="30" spans="2:9" s="135" customFormat="1" x14ac:dyDescent="0.25">
      <c r="B30" s="269" t="s">
        <v>13</v>
      </c>
      <c r="C30" s="261">
        <v>4057980</v>
      </c>
      <c r="D30" s="261">
        <v>3422743</v>
      </c>
      <c r="E30" s="109">
        <f t="shared" si="4"/>
        <v>-635237</v>
      </c>
      <c r="F30" s="109">
        <v>18763300</v>
      </c>
      <c r="G30" s="109">
        <v>6322400</v>
      </c>
      <c r="H30" s="109">
        <f t="shared" si="5"/>
        <v>-12440900</v>
      </c>
      <c r="I30" s="190">
        <f t="shared" si="6"/>
        <v>0.33695565279028744</v>
      </c>
    </row>
    <row r="31" spans="2:9" x14ac:dyDescent="0.25">
      <c r="B31" s="269" t="s">
        <v>157</v>
      </c>
      <c r="C31" s="261">
        <v>62153793</v>
      </c>
      <c r="D31" s="261">
        <v>59222103</v>
      </c>
      <c r="E31" s="109">
        <f t="shared" si="4"/>
        <v>-2931690</v>
      </c>
      <c r="F31" s="109">
        <v>99589655</v>
      </c>
      <c r="G31" s="109">
        <v>99222980</v>
      </c>
      <c r="H31" s="109">
        <f t="shared" si="5"/>
        <v>-366675</v>
      </c>
      <c r="I31" s="190">
        <f t="shared" si="6"/>
        <v>0.99631814167847055</v>
      </c>
    </row>
    <row r="32" spans="2:9" x14ac:dyDescent="0.25">
      <c r="B32" s="271" t="s">
        <v>14</v>
      </c>
      <c r="C32" s="266">
        <v>8490000</v>
      </c>
      <c r="D32" s="266">
        <v>7384715</v>
      </c>
      <c r="E32" s="109">
        <f t="shared" si="4"/>
        <v>-1105285</v>
      </c>
      <c r="F32" s="109">
        <v>16830000</v>
      </c>
      <c r="G32" s="109">
        <v>14837795</v>
      </c>
      <c r="H32" s="109">
        <f t="shared" si="5"/>
        <v>-1992205</v>
      </c>
      <c r="I32" s="190">
        <f t="shared" si="6"/>
        <v>0.88162774806892452</v>
      </c>
    </row>
    <row r="33" spans="2:9" ht="35.25" customHeight="1" x14ac:dyDescent="0.25">
      <c r="B33" s="269" t="s">
        <v>158</v>
      </c>
      <c r="C33" s="261">
        <v>3160000</v>
      </c>
      <c r="D33" s="261">
        <v>1476572</v>
      </c>
      <c r="E33" s="109">
        <f t="shared" si="4"/>
        <v>-1683428</v>
      </c>
      <c r="F33" s="109">
        <v>4600000</v>
      </c>
      <c r="G33" s="109">
        <v>3454306</v>
      </c>
      <c r="H33" s="109">
        <f t="shared" si="5"/>
        <v>-1145694</v>
      </c>
      <c r="I33" s="190">
        <f t="shared" si="6"/>
        <v>0.7509360869565217</v>
      </c>
    </row>
    <row r="34" spans="2:9" ht="16.5" thickBot="1" x14ac:dyDescent="0.3">
      <c r="B34" s="270" t="s">
        <v>15</v>
      </c>
      <c r="C34" s="262">
        <v>5050000</v>
      </c>
      <c r="D34" s="262">
        <v>3352440</v>
      </c>
      <c r="E34" s="181">
        <f t="shared" si="4"/>
        <v>-1697560</v>
      </c>
      <c r="F34" s="181">
        <v>7750000</v>
      </c>
      <c r="G34" s="181">
        <v>7259317</v>
      </c>
      <c r="H34" s="181">
        <f t="shared" si="5"/>
        <v>-490683</v>
      </c>
      <c r="I34" s="191">
        <f t="shared" si="6"/>
        <v>0.93668606451612901</v>
      </c>
    </row>
    <row r="35" spans="2:9" ht="16.5" thickBot="1" x14ac:dyDescent="0.3">
      <c r="B35" s="182" t="s">
        <v>151</v>
      </c>
      <c r="C35" s="230">
        <f t="shared" ref="C35:D35" si="7">SUM(C25:C34)</f>
        <v>170195000</v>
      </c>
      <c r="D35" s="230">
        <f t="shared" si="7"/>
        <v>144028785</v>
      </c>
      <c r="E35" s="230">
        <f>SUM(E25:E34)</f>
        <v>-26166215</v>
      </c>
      <c r="F35" s="183">
        <f>SUM(F25:F34)</f>
        <v>305325000</v>
      </c>
      <c r="G35" s="183">
        <f t="shared" ref="G35" si="8">SUM(G25:G34)</f>
        <v>270177192</v>
      </c>
      <c r="H35" s="230">
        <f>SUM(H25:H34)</f>
        <v>-35147808</v>
      </c>
      <c r="I35" s="185">
        <f>G35/F35</f>
        <v>0.88488394988946206</v>
      </c>
    </row>
  </sheetData>
  <mergeCells count="1">
    <mergeCell ref="B6:B8"/>
  </mergeCells>
  <pageMargins left="0.7" right="0.7" top="0.75" bottom="0.75" header="0.3" footer="0.3"/>
  <pageSetup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view="pageBreakPreview" topLeftCell="A2" zoomScale="60" zoomScaleNormal="85" workbookViewId="0">
      <selection activeCell="O19" sqref="O19"/>
    </sheetView>
  </sheetViews>
  <sheetFormatPr defaultRowHeight="15.75" x14ac:dyDescent="0.25"/>
  <cols>
    <col min="1" max="1" width="8.42578125" style="136" customWidth="1"/>
    <col min="2" max="2" width="51.28515625" style="138" customWidth="1"/>
    <col min="3" max="3" width="22.5703125" style="138" customWidth="1"/>
    <col min="4" max="4" width="21.5703125" style="138" customWidth="1"/>
    <col min="5" max="5" width="29.5703125" style="138" customWidth="1"/>
    <col min="6" max="6" width="26.28515625" style="9" customWidth="1"/>
    <col min="7" max="7" width="23.85546875" style="9" customWidth="1"/>
    <col min="8" max="8" width="21.85546875" style="9" customWidth="1"/>
    <col min="9" max="9" width="24.5703125" style="23" customWidth="1"/>
    <col min="10" max="16384" width="9.140625" style="9"/>
  </cols>
  <sheetData>
    <row r="2" spans="1:9" s="15" customFormat="1" x14ac:dyDescent="0.25">
      <c r="B2" s="259" t="s">
        <v>423</v>
      </c>
      <c r="C2" s="43"/>
      <c r="D2" s="43"/>
      <c r="E2" s="43"/>
      <c r="I2" s="279"/>
    </row>
    <row r="3" spans="1:9" s="15" customFormat="1" x14ac:dyDescent="0.25">
      <c r="A3" s="46"/>
      <c r="B3" s="43"/>
      <c r="C3" s="43"/>
      <c r="D3" s="43"/>
      <c r="E3" s="43"/>
      <c r="I3" s="279"/>
    </row>
    <row r="4" spans="1:9" s="15" customFormat="1" x14ac:dyDescent="0.25">
      <c r="B4" s="259" t="s">
        <v>418</v>
      </c>
      <c r="C4" s="43"/>
      <c r="D4" s="43"/>
      <c r="E4" s="43"/>
      <c r="I4" s="279"/>
    </row>
    <row r="5" spans="1:9" s="15" customFormat="1" ht="16.5" thickBot="1" x14ac:dyDescent="0.3">
      <c r="A5" s="46"/>
      <c r="B5" s="43"/>
      <c r="C5" s="43"/>
      <c r="D5" s="43"/>
      <c r="E5" s="43"/>
      <c r="I5" s="279"/>
    </row>
    <row r="6" spans="1:9" s="1" customFormat="1" ht="47.25" x14ac:dyDescent="0.25">
      <c r="A6" s="245"/>
      <c r="B6" s="314" t="s">
        <v>23</v>
      </c>
      <c r="C6" s="256" t="s">
        <v>410</v>
      </c>
      <c r="D6" s="256" t="s">
        <v>411</v>
      </c>
      <c r="E6" s="257" t="s">
        <v>24</v>
      </c>
      <c r="F6" s="257" t="s">
        <v>413</v>
      </c>
      <c r="G6" s="257" t="s">
        <v>414</v>
      </c>
      <c r="H6" s="257" t="s">
        <v>24</v>
      </c>
      <c r="I6" s="258" t="s">
        <v>25</v>
      </c>
    </row>
    <row r="7" spans="1:9" s="1" customFormat="1" x14ac:dyDescent="0.25">
      <c r="A7" s="245"/>
      <c r="B7" s="315"/>
      <c r="C7" s="226" t="s">
        <v>294</v>
      </c>
      <c r="D7" s="226" t="s">
        <v>294</v>
      </c>
      <c r="E7" s="226" t="s">
        <v>294</v>
      </c>
      <c r="F7" s="226" t="s">
        <v>294</v>
      </c>
      <c r="G7" s="226" t="s">
        <v>294</v>
      </c>
      <c r="H7" s="226" t="s">
        <v>294</v>
      </c>
      <c r="I7" s="248" t="s">
        <v>294</v>
      </c>
    </row>
    <row r="8" spans="1:9" s="1" customFormat="1" x14ac:dyDescent="0.25">
      <c r="A8" s="155"/>
      <c r="B8" s="316"/>
      <c r="C8" s="227" t="s">
        <v>298</v>
      </c>
      <c r="D8" s="227" t="s">
        <v>298</v>
      </c>
      <c r="E8" s="227" t="s">
        <v>298</v>
      </c>
      <c r="F8" s="227" t="s">
        <v>298</v>
      </c>
      <c r="G8" s="227" t="s">
        <v>298</v>
      </c>
      <c r="H8" s="227" t="s">
        <v>298</v>
      </c>
      <c r="I8" s="249" t="s">
        <v>298</v>
      </c>
    </row>
    <row r="9" spans="1:9" s="1" customFormat="1" ht="16.5" thickBot="1" x14ac:dyDescent="0.3">
      <c r="A9" s="155"/>
      <c r="B9" s="250"/>
      <c r="C9" s="228" t="s">
        <v>26</v>
      </c>
      <c r="D9" s="228" t="s">
        <v>27</v>
      </c>
      <c r="E9" s="228" t="s">
        <v>412</v>
      </c>
      <c r="F9" s="228" t="s">
        <v>28</v>
      </c>
      <c r="G9" s="228" t="s">
        <v>415</v>
      </c>
      <c r="H9" s="228" t="s">
        <v>416</v>
      </c>
      <c r="I9" s="267" t="s">
        <v>417</v>
      </c>
    </row>
    <row r="10" spans="1:9" s="1" customFormat="1" ht="16.5" thickBot="1" x14ac:dyDescent="0.3">
      <c r="A10" s="155"/>
      <c r="B10" s="232" t="s">
        <v>287</v>
      </c>
      <c r="C10" s="233"/>
      <c r="D10" s="233"/>
      <c r="E10" s="233"/>
      <c r="F10" s="237"/>
      <c r="G10" s="237"/>
      <c r="H10" s="237"/>
      <c r="I10" s="299"/>
    </row>
    <row r="11" spans="1:9" x14ac:dyDescent="0.25">
      <c r="A11" s="155"/>
      <c r="B11" s="251" t="s">
        <v>288</v>
      </c>
      <c r="C11" s="260">
        <v>2000000</v>
      </c>
      <c r="D11" s="260">
        <v>1928571</v>
      </c>
      <c r="E11" s="231">
        <f>D11-C11</f>
        <v>-71429</v>
      </c>
      <c r="F11" s="231">
        <v>4700000</v>
      </c>
      <c r="G11" s="231">
        <v>4222222</v>
      </c>
      <c r="H11" s="231">
        <f>G11-F11</f>
        <v>-477778</v>
      </c>
      <c r="I11" s="300">
        <f>G11/F11</f>
        <v>0.89834510638297871</v>
      </c>
    </row>
    <row r="12" spans="1:9" x14ac:dyDescent="0.25">
      <c r="A12" s="155"/>
      <c r="B12" s="188" t="s">
        <v>3</v>
      </c>
      <c r="C12" s="261">
        <v>650000</v>
      </c>
      <c r="D12" s="261">
        <v>621428</v>
      </c>
      <c r="E12" s="109">
        <f t="shared" ref="E12:E21" si="0">D12-C12</f>
        <v>-28572</v>
      </c>
      <c r="F12" s="109">
        <v>1500000</v>
      </c>
      <c r="G12" s="109">
        <v>1257778</v>
      </c>
      <c r="H12" s="109">
        <f t="shared" ref="H12:H21" si="1">G12-F12</f>
        <v>-242222</v>
      </c>
      <c r="I12" s="301">
        <f t="shared" ref="I12:I21" si="2">G12/F12</f>
        <v>0.83851866666666663</v>
      </c>
    </row>
    <row r="13" spans="1:9" x14ac:dyDescent="0.25">
      <c r="A13" s="155"/>
      <c r="B13" s="188" t="s">
        <v>4</v>
      </c>
      <c r="C13" s="261">
        <v>850000</v>
      </c>
      <c r="D13" s="261">
        <v>841285</v>
      </c>
      <c r="E13" s="109">
        <f t="shared" si="0"/>
        <v>-8715</v>
      </c>
      <c r="F13" s="109">
        <v>2500000</v>
      </c>
      <c r="G13" s="109">
        <v>1791556</v>
      </c>
      <c r="H13" s="109">
        <f t="shared" si="1"/>
        <v>-708444</v>
      </c>
      <c r="I13" s="301">
        <f t="shared" si="2"/>
        <v>0.71662239999999999</v>
      </c>
    </row>
    <row r="14" spans="1:9" x14ac:dyDescent="0.25">
      <c r="A14" s="155"/>
      <c r="B14" s="188" t="s">
        <v>289</v>
      </c>
      <c r="C14" s="261">
        <v>75000000</v>
      </c>
      <c r="D14" s="261">
        <v>72501428</v>
      </c>
      <c r="E14" s="109">
        <f t="shared" si="0"/>
        <v>-2498572</v>
      </c>
      <c r="F14" s="109">
        <v>150000000</v>
      </c>
      <c r="G14" s="109">
        <v>150373333</v>
      </c>
      <c r="H14" s="109">
        <f t="shared" si="1"/>
        <v>373333</v>
      </c>
      <c r="I14" s="301">
        <f t="shared" si="2"/>
        <v>1.0024888866666666</v>
      </c>
    </row>
    <row r="15" spans="1:9" x14ac:dyDescent="0.25">
      <c r="A15" s="155"/>
      <c r="B15" s="188" t="s">
        <v>159</v>
      </c>
      <c r="C15" s="261">
        <v>11500000</v>
      </c>
      <c r="D15" s="261">
        <v>10913734</v>
      </c>
      <c r="E15" s="109">
        <f t="shared" si="0"/>
        <v>-586266</v>
      </c>
      <c r="F15" s="109">
        <v>19000000</v>
      </c>
      <c r="G15" s="109">
        <v>18863244</v>
      </c>
      <c r="H15" s="109">
        <f t="shared" si="1"/>
        <v>-136756</v>
      </c>
      <c r="I15" s="301">
        <f t="shared" si="2"/>
        <v>0.99280231578947364</v>
      </c>
    </row>
    <row r="16" spans="1:9" x14ac:dyDescent="0.25">
      <c r="A16" s="155"/>
      <c r="B16" s="188" t="s">
        <v>5</v>
      </c>
      <c r="C16" s="261">
        <v>13000000</v>
      </c>
      <c r="D16" s="261">
        <v>12715714</v>
      </c>
      <c r="E16" s="109">
        <f t="shared" si="0"/>
        <v>-284286</v>
      </c>
      <c r="F16" s="109">
        <v>25000000</v>
      </c>
      <c r="G16" s="109">
        <v>24175556</v>
      </c>
      <c r="H16" s="109">
        <f t="shared" si="1"/>
        <v>-824444</v>
      </c>
      <c r="I16" s="301">
        <f t="shared" si="2"/>
        <v>0.96702224000000003</v>
      </c>
    </row>
    <row r="17" spans="1:9" x14ac:dyDescent="0.25">
      <c r="A17" s="155"/>
      <c r="B17" s="188" t="s">
        <v>6</v>
      </c>
      <c r="C17" s="261">
        <v>7500000</v>
      </c>
      <c r="D17" s="261">
        <v>7071428</v>
      </c>
      <c r="E17" s="109">
        <f t="shared" si="0"/>
        <v>-428572</v>
      </c>
      <c r="F17" s="109">
        <v>14000000</v>
      </c>
      <c r="G17" s="109">
        <v>13555556</v>
      </c>
      <c r="H17" s="109">
        <f t="shared" si="1"/>
        <v>-444444</v>
      </c>
      <c r="I17" s="301">
        <f t="shared" si="2"/>
        <v>0.96825399999999995</v>
      </c>
    </row>
    <row r="18" spans="1:9" x14ac:dyDescent="0.25">
      <c r="A18" s="155"/>
      <c r="B18" s="188" t="s">
        <v>153</v>
      </c>
      <c r="C18" s="261">
        <v>2500000</v>
      </c>
      <c r="D18" s="261">
        <v>2499942</v>
      </c>
      <c r="E18" s="109">
        <f t="shared" si="0"/>
        <v>-58</v>
      </c>
      <c r="F18" s="109">
        <v>4700000</v>
      </c>
      <c r="G18" s="109">
        <v>4646222</v>
      </c>
      <c r="H18" s="109">
        <f t="shared" si="1"/>
        <v>-53778</v>
      </c>
      <c r="I18" s="301">
        <f t="shared" si="2"/>
        <v>0.98855787234042558</v>
      </c>
    </row>
    <row r="19" spans="1:9" x14ac:dyDescent="0.25">
      <c r="A19" s="155"/>
      <c r="B19" s="188" t="s">
        <v>7</v>
      </c>
      <c r="C19" s="261">
        <v>1800000</v>
      </c>
      <c r="D19" s="261">
        <v>1725685</v>
      </c>
      <c r="E19" s="109">
        <f t="shared" si="0"/>
        <v>-74315</v>
      </c>
      <c r="F19" s="109">
        <v>3500000</v>
      </c>
      <c r="G19" s="109">
        <v>3582844</v>
      </c>
      <c r="H19" s="109">
        <f t="shared" si="1"/>
        <v>82844</v>
      </c>
      <c r="I19" s="301">
        <f t="shared" si="2"/>
        <v>1.0236697142857143</v>
      </c>
    </row>
    <row r="20" spans="1:9" x14ac:dyDescent="0.25">
      <c r="A20" s="155"/>
      <c r="B20" s="188" t="s">
        <v>8</v>
      </c>
      <c r="C20" s="261">
        <v>216000</v>
      </c>
      <c r="D20" s="261">
        <v>214285</v>
      </c>
      <c r="E20" s="109">
        <f t="shared" si="0"/>
        <v>-1715</v>
      </c>
      <c r="F20" s="109">
        <v>670000</v>
      </c>
      <c r="G20" s="109">
        <v>511111</v>
      </c>
      <c r="H20" s="109">
        <f t="shared" si="1"/>
        <v>-158889</v>
      </c>
      <c r="I20" s="301">
        <f t="shared" si="2"/>
        <v>0.7628522388059702</v>
      </c>
    </row>
    <row r="21" spans="1:9" ht="16.5" thickBot="1" x14ac:dyDescent="0.3">
      <c r="A21" s="155"/>
      <c r="B21" s="189" t="s">
        <v>290</v>
      </c>
      <c r="C21" s="262">
        <v>8500000</v>
      </c>
      <c r="D21" s="262">
        <v>8614611</v>
      </c>
      <c r="E21" s="181">
        <f t="shared" si="0"/>
        <v>114611</v>
      </c>
      <c r="F21" s="181">
        <v>18500000</v>
      </c>
      <c r="G21" s="181">
        <v>18411040</v>
      </c>
      <c r="H21" s="181">
        <f t="shared" si="1"/>
        <v>-88960</v>
      </c>
      <c r="I21" s="302">
        <f t="shared" si="2"/>
        <v>0.99519135135135139</v>
      </c>
    </row>
    <row r="22" spans="1:9" s="1" customFormat="1" ht="16.5" thickBot="1" x14ac:dyDescent="0.3">
      <c r="A22" s="155"/>
      <c r="B22" s="232" t="s">
        <v>224</v>
      </c>
      <c r="C22" s="263">
        <f t="shared" ref="C22:E22" si="3">SUM(C11:C21)</f>
        <v>123516000</v>
      </c>
      <c r="D22" s="263">
        <f t="shared" si="3"/>
        <v>119648111</v>
      </c>
      <c r="E22" s="263">
        <f t="shared" si="3"/>
        <v>-3867889</v>
      </c>
      <c r="F22" s="263">
        <f t="shared" ref="F22:H22" si="4">SUM(F11:F21)</f>
        <v>244070000</v>
      </c>
      <c r="G22" s="263">
        <f t="shared" si="4"/>
        <v>241390462</v>
      </c>
      <c r="H22" s="263">
        <f t="shared" si="4"/>
        <v>-2679538</v>
      </c>
      <c r="I22" s="303">
        <f>G22/F22</f>
        <v>0.989021436473143</v>
      </c>
    </row>
    <row r="23" spans="1:9" s="1" customFormat="1" ht="16.5" thickBot="1" x14ac:dyDescent="0.3">
      <c r="A23" s="155"/>
      <c r="B23" s="253"/>
      <c r="C23" s="264"/>
      <c r="D23" s="264"/>
      <c r="E23" s="241"/>
      <c r="F23" s="273"/>
      <c r="G23" s="273"/>
      <c r="H23" s="241"/>
      <c r="I23" s="304"/>
    </row>
    <row r="24" spans="1:9" s="28" customFormat="1" ht="16.5" thickBot="1" x14ac:dyDescent="0.3">
      <c r="A24" s="246"/>
      <c r="B24" s="232" t="s">
        <v>222</v>
      </c>
      <c r="C24" s="265"/>
      <c r="D24" s="265"/>
      <c r="E24" s="272"/>
      <c r="F24" s="272"/>
      <c r="G24" s="272"/>
      <c r="H24" s="272"/>
      <c r="I24" s="305"/>
    </row>
    <row r="25" spans="1:9" x14ac:dyDescent="0.25">
      <c r="A25" s="155"/>
      <c r="B25" s="251" t="s">
        <v>11</v>
      </c>
      <c r="C25" s="260">
        <v>20500000</v>
      </c>
      <c r="D25" s="260">
        <v>19057500</v>
      </c>
      <c r="E25" s="231">
        <f t="shared" ref="E25:E34" si="5">D25-C25</f>
        <v>-1442500</v>
      </c>
      <c r="F25" s="231">
        <v>42000000</v>
      </c>
      <c r="G25" s="231">
        <v>39160311</v>
      </c>
      <c r="H25" s="231">
        <f t="shared" ref="H25:H34" si="6">G25-F25</f>
        <v>-2839689</v>
      </c>
      <c r="I25" s="300">
        <f t="shared" ref="I25:I34" si="7">G25/F25</f>
        <v>0.93238835714285717</v>
      </c>
    </row>
    <row r="26" spans="1:9" x14ac:dyDescent="0.25">
      <c r="A26" s="155"/>
      <c r="B26" s="188" t="s">
        <v>154</v>
      </c>
      <c r="C26" s="261">
        <v>23765000</v>
      </c>
      <c r="D26" s="261">
        <v>22427400</v>
      </c>
      <c r="E26" s="109">
        <f t="shared" si="5"/>
        <v>-1337600</v>
      </c>
      <c r="F26" s="109">
        <v>52657500</v>
      </c>
      <c r="G26" s="109">
        <v>48750290</v>
      </c>
      <c r="H26" s="109">
        <f t="shared" si="6"/>
        <v>-3907210</v>
      </c>
      <c r="I26" s="301">
        <f t="shared" si="7"/>
        <v>0.92579955371979306</v>
      </c>
    </row>
    <row r="27" spans="1:9" x14ac:dyDescent="0.25">
      <c r="A27" s="155"/>
      <c r="B27" s="188" t="s">
        <v>155</v>
      </c>
      <c r="C27" s="261">
        <v>600000</v>
      </c>
      <c r="D27" s="261">
        <v>505714</v>
      </c>
      <c r="E27" s="109">
        <f t="shared" si="5"/>
        <v>-94286</v>
      </c>
      <c r="F27" s="109">
        <v>1500000</v>
      </c>
      <c r="G27" s="109">
        <v>973334</v>
      </c>
      <c r="H27" s="109">
        <f t="shared" si="6"/>
        <v>-526666</v>
      </c>
      <c r="I27" s="301">
        <f t="shared" si="7"/>
        <v>0.64888933333333332</v>
      </c>
    </row>
    <row r="28" spans="1:9" x14ac:dyDescent="0.25">
      <c r="A28" s="155"/>
      <c r="B28" s="188" t="s">
        <v>172</v>
      </c>
      <c r="C28" s="261">
        <v>600000</v>
      </c>
      <c r="D28" s="261">
        <v>507707</v>
      </c>
      <c r="E28" s="109">
        <f t="shared" si="5"/>
        <v>-92293</v>
      </c>
      <c r="F28" s="109">
        <v>1125000</v>
      </c>
      <c r="G28" s="109">
        <v>981600</v>
      </c>
      <c r="H28" s="109">
        <f t="shared" si="6"/>
        <v>-143400</v>
      </c>
      <c r="I28" s="301">
        <f t="shared" si="7"/>
        <v>0.87253333333333338</v>
      </c>
    </row>
    <row r="29" spans="1:9" x14ac:dyDescent="0.25">
      <c r="A29" s="155"/>
      <c r="B29" s="188" t="s">
        <v>156</v>
      </c>
      <c r="C29" s="261">
        <v>11000000</v>
      </c>
      <c r="D29" s="261">
        <v>9379337</v>
      </c>
      <c r="E29" s="109">
        <f t="shared" si="5"/>
        <v>-1620663</v>
      </c>
      <c r="F29" s="109">
        <v>26000000</v>
      </c>
      <c r="G29" s="109">
        <v>21398782</v>
      </c>
      <c r="H29" s="109">
        <f t="shared" si="6"/>
        <v>-4601218</v>
      </c>
      <c r="I29" s="301">
        <f t="shared" si="7"/>
        <v>0.82303007692307695</v>
      </c>
    </row>
    <row r="30" spans="1:9" x14ac:dyDescent="0.25">
      <c r="A30" s="155"/>
      <c r="B30" s="188" t="s">
        <v>13</v>
      </c>
      <c r="C30" s="261">
        <v>3600000</v>
      </c>
      <c r="D30" s="261">
        <v>2567057</v>
      </c>
      <c r="E30" s="109">
        <f t="shared" si="5"/>
        <v>-1032943</v>
      </c>
      <c r="F30" s="109">
        <v>9700000</v>
      </c>
      <c r="G30" s="109">
        <v>5057920</v>
      </c>
      <c r="H30" s="109">
        <f t="shared" si="6"/>
        <v>-4642080</v>
      </c>
      <c r="I30" s="301">
        <f t="shared" si="7"/>
        <v>0.5214350515463918</v>
      </c>
    </row>
    <row r="31" spans="1:9" x14ac:dyDescent="0.25">
      <c r="A31" s="155"/>
      <c r="B31" s="188" t="s">
        <v>157</v>
      </c>
      <c r="C31" s="261">
        <v>55000000</v>
      </c>
      <c r="D31" s="261">
        <v>44416575</v>
      </c>
      <c r="E31" s="109">
        <f t="shared" si="5"/>
        <v>-10583425</v>
      </c>
      <c r="F31" s="109">
        <v>84387500</v>
      </c>
      <c r="G31" s="109">
        <v>79378389</v>
      </c>
      <c r="H31" s="109">
        <f t="shared" si="6"/>
        <v>-5009111</v>
      </c>
      <c r="I31" s="301">
        <f t="shared" si="7"/>
        <v>0.94064155236261293</v>
      </c>
    </row>
    <row r="32" spans="1:9" x14ac:dyDescent="0.25">
      <c r="A32" s="155"/>
      <c r="B32" s="255" t="s">
        <v>14</v>
      </c>
      <c r="C32" s="266">
        <v>5650000</v>
      </c>
      <c r="D32" s="266">
        <v>5538535</v>
      </c>
      <c r="E32" s="109">
        <f t="shared" si="5"/>
        <v>-111465</v>
      </c>
      <c r="F32" s="109">
        <v>15000000</v>
      </c>
      <c r="G32" s="109">
        <v>11870235</v>
      </c>
      <c r="H32" s="109">
        <f t="shared" si="6"/>
        <v>-3129765</v>
      </c>
      <c r="I32" s="301">
        <f t="shared" si="7"/>
        <v>0.79134899999999997</v>
      </c>
    </row>
    <row r="33" spans="1:9" ht="30.75" customHeight="1" x14ac:dyDescent="0.25">
      <c r="A33" s="155"/>
      <c r="B33" s="269" t="s">
        <v>158</v>
      </c>
      <c r="C33" s="261">
        <v>1250000</v>
      </c>
      <c r="D33" s="261">
        <v>1107428</v>
      </c>
      <c r="E33" s="109">
        <f t="shared" si="5"/>
        <v>-142572</v>
      </c>
      <c r="F33" s="109">
        <v>3900000</v>
      </c>
      <c r="G33" s="109">
        <v>2763444</v>
      </c>
      <c r="H33" s="109">
        <f t="shared" si="6"/>
        <v>-1136556</v>
      </c>
      <c r="I33" s="301">
        <f t="shared" si="7"/>
        <v>0.70857538461538461</v>
      </c>
    </row>
    <row r="34" spans="1:9" ht="16.5" thickBot="1" x14ac:dyDescent="0.3">
      <c r="A34" s="155"/>
      <c r="B34" s="189" t="s">
        <v>15</v>
      </c>
      <c r="C34" s="262">
        <v>1551000</v>
      </c>
      <c r="D34" s="262">
        <v>2514330</v>
      </c>
      <c r="E34" s="181">
        <f t="shared" si="5"/>
        <v>963330</v>
      </c>
      <c r="F34" s="181">
        <v>7800000</v>
      </c>
      <c r="G34" s="181">
        <v>5807453</v>
      </c>
      <c r="H34" s="181">
        <f t="shared" si="6"/>
        <v>-1992547</v>
      </c>
      <c r="I34" s="302">
        <f t="shared" si="7"/>
        <v>0.74454525641025637</v>
      </c>
    </row>
    <row r="35" spans="1:9" s="28" customFormat="1" ht="16.5" thickBot="1" x14ac:dyDescent="0.3">
      <c r="A35" s="247"/>
      <c r="B35" s="182" t="s">
        <v>151</v>
      </c>
      <c r="C35" s="230">
        <f t="shared" ref="C35" si="8">SUM(C25:C34)</f>
        <v>123516000</v>
      </c>
      <c r="D35" s="230">
        <f t="shared" ref="D35" si="9">SUM(D25:D34)</f>
        <v>108021583</v>
      </c>
      <c r="E35" s="230">
        <f t="shared" ref="E35" si="10">SUM(E25:E34)</f>
        <v>-15494417</v>
      </c>
      <c r="F35" s="183">
        <f>SUM(F25:F34)</f>
        <v>244070000</v>
      </c>
      <c r="G35" s="183">
        <f t="shared" ref="G35" si="11">SUM(G25:G34)</f>
        <v>216141758</v>
      </c>
      <c r="H35" s="230">
        <f>SUM(H25:H34)</f>
        <v>-27928242</v>
      </c>
      <c r="I35" s="303">
        <f>G35/F35</f>
        <v>0.88557281927315934</v>
      </c>
    </row>
  </sheetData>
  <mergeCells count="1">
    <mergeCell ref="B6:B8"/>
  </mergeCells>
  <pageMargins left="0.7" right="0.7" top="0.75" bottom="0.75" header="0.3" footer="0.3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0"/>
  <sheetViews>
    <sheetView zoomScale="85" zoomScaleNormal="85" workbookViewId="0">
      <selection activeCell="C3" sqref="C3"/>
    </sheetView>
  </sheetViews>
  <sheetFormatPr defaultRowHeight="15.75" x14ac:dyDescent="0.25"/>
  <cols>
    <col min="1" max="1" width="9.140625" style="1"/>
    <col min="2" max="2" width="60.5703125" style="83" customWidth="1"/>
    <col min="3" max="3" width="11.42578125" style="1" bestFit="1" customWidth="1"/>
    <col min="4" max="5" width="11.85546875" style="1" bestFit="1" customWidth="1"/>
    <col min="6" max="6" width="11.42578125" style="1" bestFit="1" customWidth="1"/>
    <col min="7" max="7" width="22.85546875" style="1" bestFit="1" customWidth="1"/>
    <col min="8" max="16384" width="9.140625" style="1"/>
  </cols>
  <sheetData>
    <row r="2" spans="2:7" x14ac:dyDescent="0.25">
      <c r="B2" s="52" t="s">
        <v>344</v>
      </c>
    </row>
    <row r="3" spans="2:7" x14ac:dyDescent="0.25">
      <c r="B3" s="52" t="s">
        <v>345</v>
      </c>
    </row>
    <row r="4" spans="2:7" x14ac:dyDescent="0.25">
      <c r="B4" s="4"/>
    </row>
    <row r="5" spans="2:7" x14ac:dyDescent="0.25">
      <c r="B5" s="192"/>
      <c r="C5" s="184" t="s">
        <v>293</v>
      </c>
      <c r="D5" s="216" t="s">
        <v>294</v>
      </c>
      <c r="E5" s="53" t="s">
        <v>300</v>
      </c>
      <c r="F5" s="53" t="s">
        <v>307</v>
      </c>
      <c r="G5" s="53" t="s">
        <v>346</v>
      </c>
    </row>
    <row r="6" spans="2:7" ht="31.5" customHeight="1" x14ac:dyDescent="0.25">
      <c r="B6" s="35"/>
      <c r="C6" s="184" t="s">
        <v>297</v>
      </c>
      <c r="D6" s="184" t="s">
        <v>298</v>
      </c>
      <c r="E6" s="220" t="s">
        <v>347</v>
      </c>
      <c r="F6" s="220" t="s">
        <v>302</v>
      </c>
      <c r="G6" s="220" t="s">
        <v>348</v>
      </c>
    </row>
    <row r="7" spans="2:7" x14ac:dyDescent="0.25">
      <c r="B7" s="35"/>
      <c r="C7" s="216" t="s">
        <v>295</v>
      </c>
      <c r="D7" s="216" t="s">
        <v>296</v>
      </c>
      <c r="E7" s="53" t="s">
        <v>296</v>
      </c>
      <c r="F7" s="53" t="s">
        <v>296</v>
      </c>
      <c r="G7" s="53" t="s">
        <v>296</v>
      </c>
    </row>
    <row r="8" spans="2:7" x14ac:dyDescent="0.25">
      <c r="B8" s="35"/>
      <c r="C8" s="216"/>
      <c r="D8" s="216"/>
      <c r="E8" s="53"/>
      <c r="F8" s="53"/>
      <c r="G8" s="53"/>
    </row>
    <row r="9" spans="2:7" x14ac:dyDescent="0.25">
      <c r="B9" s="33" t="s">
        <v>349</v>
      </c>
      <c r="C9" s="94" t="s">
        <v>273</v>
      </c>
      <c r="D9" s="94" t="s">
        <v>273</v>
      </c>
      <c r="E9" s="131" t="s">
        <v>273</v>
      </c>
      <c r="F9" s="131" t="s">
        <v>273</v>
      </c>
      <c r="G9" s="131" t="s">
        <v>273</v>
      </c>
    </row>
    <row r="10" spans="2:7" x14ac:dyDescent="0.25">
      <c r="B10" s="33" t="s">
        <v>350</v>
      </c>
      <c r="C10" s="94" t="s">
        <v>273</v>
      </c>
      <c r="D10" s="94" t="s">
        <v>273</v>
      </c>
      <c r="E10" s="131" t="s">
        <v>273</v>
      </c>
      <c r="F10" s="131" t="s">
        <v>273</v>
      </c>
      <c r="G10" s="131" t="s">
        <v>273</v>
      </c>
    </row>
    <row r="11" spans="2:7" x14ac:dyDescent="0.25">
      <c r="B11" s="33" t="s">
        <v>351</v>
      </c>
      <c r="C11" s="94" t="s">
        <v>273</v>
      </c>
      <c r="D11" s="94" t="s">
        <v>273</v>
      </c>
      <c r="E11" s="131" t="s">
        <v>273</v>
      </c>
      <c r="F11" s="131" t="s">
        <v>273</v>
      </c>
      <c r="G11" s="131" t="s">
        <v>273</v>
      </c>
    </row>
    <row r="12" spans="2:7" ht="16.5" thickBot="1" x14ac:dyDescent="0.3">
      <c r="B12" s="33" t="s">
        <v>352</v>
      </c>
      <c r="C12" s="94" t="s">
        <v>273</v>
      </c>
      <c r="D12" s="94" t="s">
        <v>273</v>
      </c>
      <c r="E12" s="131" t="s">
        <v>273</v>
      </c>
      <c r="F12" s="131" t="s">
        <v>273</v>
      </c>
      <c r="G12" s="131" t="s">
        <v>273</v>
      </c>
    </row>
    <row r="13" spans="2:7" ht="16.5" thickBot="1" x14ac:dyDescent="0.3">
      <c r="C13" s="217">
        <f>SUM(C9:C12)</f>
        <v>0</v>
      </c>
      <c r="D13" s="217">
        <f t="shared" ref="D13:G13" si="0">SUM(D9:D12)</f>
        <v>0</v>
      </c>
      <c r="E13" s="217">
        <f t="shared" si="0"/>
        <v>0</v>
      </c>
      <c r="F13" s="217">
        <f t="shared" si="0"/>
        <v>0</v>
      </c>
      <c r="G13" s="217">
        <f t="shared" si="0"/>
        <v>0</v>
      </c>
    </row>
    <row r="14" spans="2:7" ht="16.5" thickTop="1" x14ac:dyDescent="0.25">
      <c r="B14" s="4"/>
    </row>
    <row r="15" spans="2:7" x14ac:dyDescent="0.25">
      <c r="B15" s="52"/>
    </row>
    <row r="16" spans="2:7" x14ac:dyDescent="0.25">
      <c r="B16" s="52" t="s">
        <v>353</v>
      </c>
    </row>
    <row r="17" spans="2:7" x14ac:dyDescent="0.25">
      <c r="B17" s="4"/>
    </row>
    <row r="18" spans="2:7" x14ac:dyDescent="0.25">
      <c r="B18" s="192"/>
      <c r="C18" s="216" t="s">
        <v>293</v>
      </c>
      <c r="D18" s="216" t="s">
        <v>294</v>
      </c>
      <c r="E18" s="53" t="s">
        <v>300</v>
      </c>
      <c r="F18" s="53" t="s">
        <v>307</v>
      </c>
      <c r="G18" s="53" t="s">
        <v>346</v>
      </c>
    </row>
    <row r="19" spans="2:7" ht="28.5" customHeight="1" x14ac:dyDescent="0.25">
      <c r="B19" s="35"/>
      <c r="C19" s="184" t="s">
        <v>297</v>
      </c>
      <c r="D19" s="184" t="s">
        <v>298</v>
      </c>
      <c r="E19" s="220" t="s">
        <v>347</v>
      </c>
      <c r="F19" s="220" t="s">
        <v>302</v>
      </c>
      <c r="G19" s="220" t="s">
        <v>348</v>
      </c>
    </row>
    <row r="20" spans="2:7" x14ac:dyDescent="0.25">
      <c r="B20" s="35"/>
      <c r="C20" s="216" t="s">
        <v>295</v>
      </c>
      <c r="D20" s="216" t="s">
        <v>296</v>
      </c>
      <c r="E20" s="53" t="s">
        <v>296</v>
      </c>
      <c r="F20" s="53" t="s">
        <v>296</v>
      </c>
      <c r="G20" s="53" t="s">
        <v>296</v>
      </c>
    </row>
    <row r="21" spans="2:7" x14ac:dyDescent="0.25">
      <c r="B21" s="35"/>
      <c r="C21" s="216"/>
      <c r="D21" s="216"/>
      <c r="E21" s="53"/>
      <c r="F21" s="53"/>
      <c r="G21" s="53"/>
    </row>
    <row r="22" spans="2:7" x14ac:dyDescent="0.25">
      <c r="B22" s="33" t="s">
        <v>354</v>
      </c>
      <c r="C22" s="94" t="s">
        <v>273</v>
      </c>
      <c r="D22" s="94" t="s">
        <v>273</v>
      </c>
      <c r="E22" s="131" t="s">
        <v>273</v>
      </c>
      <c r="F22" s="131" t="s">
        <v>273</v>
      </c>
      <c r="G22" s="131" t="s">
        <v>273</v>
      </c>
    </row>
    <row r="23" spans="2:7" x14ac:dyDescent="0.25">
      <c r="B23" s="33" t="s">
        <v>355</v>
      </c>
      <c r="C23" s="94" t="s">
        <v>273</v>
      </c>
      <c r="D23" s="94" t="s">
        <v>273</v>
      </c>
      <c r="E23" s="131" t="s">
        <v>273</v>
      </c>
      <c r="F23" s="131" t="s">
        <v>273</v>
      </c>
      <c r="G23" s="131" t="s">
        <v>273</v>
      </c>
    </row>
    <row r="24" spans="2:7" x14ac:dyDescent="0.25">
      <c r="B24" s="33" t="s">
        <v>356</v>
      </c>
      <c r="C24" s="94" t="s">
        <v>273</v>
      </c>
      <c r="D24" s="94" t="s">
        <v>273</v>
      </c>
      <c r="E24" s="131" t="s">
        <v>273</v>
      </c>
      <c r="F24" s="131" t="s">
        <v>273</v>
      </c>
      <c r="G24" s="131" t="s">
        <v>273</v>
      </c>
    </row>
    <row r="25" spans="2:7" ht="16.5" thickBot="1" x14ac:dyDescent="0.3">
      <c r="B25" s="33" t="s">
        <v>408</v>
      </c>
      <c r="C25" s="94" t="s">
        <v>273</v>
      </c>
      <c r="D25" s="94" t="s">
        <v>273</v>
      </c>
      <c r="E25" s="131" t="s">
        <v>273</v>
      </c>
      <c r="F25" s="131" t="s">
        <v>273</v>
      </c>
      <c r="G25" s="131" t="s">
        <v>273</v>
      </c>
    </row>
    <row r="26" spans="2:7" ht="16.5" thickBot="1" x14ac:dyDescent="0.3">
      <c r="C26" s="217">
        <f>SUM(C22:C25)</f>
        <v>0</v>
      </c>
      <c r="D26" s="217">
        <f t="shared" ref="D26:G26" si="1">SUM(D22:D25)</f>
        <v>0</v>
      </c>
      <c r="E26" s="217">
        <f t="shared" si="1"/>
        <v>0</v>
      </c>
      <c r="F26" s="217">
        <f t="shared" si="1"/>
        <v>0</v>
      </c>
      <c r="G26" s="217">
        <f t="shared" si="1"/>
        <v>0</v>
      </c>
    </row>
    <row r="27" spans="2:7" ht="16.5" thickTop="1" x14ac:dyDescent="0.25">
      <c r="B27" s="52"/>
    </row>
    <row r="28" spans="2:7" x14ac:dyDescent="0.25">
      <c r="B28" s="52"/>
    </row>
    <row r="29" spans="2:7" x14ac:dyDescent="0.25">
      <c r="B29" s="52" t="s">
        <v>357</v>
      </c>
    </row>
    <row r="30" spans="2:7" x14ac:dyDescent="0.25">
      <c r="B30" s="4"/>
    </row>
    <row r="31" spans="2:7" x14ac:dyDescent="0.25">
      <c r="B31" s="192"/>
      <c r="C31" s="216" t="s">
        <v>293</v>
      </c>
      <c r="D31" s="216" t="s">
        <v>294</v>
      </c>
      <c r="E31" s="53" t="s">
        <v>300</v>
      </c>
      <c r="F31" s="53" t="s">
        <v>307</v>
      </c>
      <c r="G31" s="53" t="s">
        <v>346</v>
      </c>
    </row>
    <row r="32" spans="2:7" ht="33" customHeight="1" x14ac:dyDescent="0.25">
      <c r="B32" s="35"/>
      <c r="C32" s="184" t="s">
        <v>297</v>
      </c>
      <c r="D32" s="184" t="s">
        <v>298</v>
      </c>
      <c r="E32" s="220" t="s">
        <v>347</v>
      </c>
      <c r="F32" s="220" t="s">
        <v>302</v>
      </c>
      <c r="G32" s="220" t="s">
        <v>348</v>
      </c>
    </row>
    <row r="33" spans="2:7" x14ac:dyDescent="0.25">
      <c r="B33" s="35"/>
      <c r="C33" s="216" t="s">
        <v>295</v>
      </c>
      <c r="D33" s="216" t="s">
        <v>296</v>
      </c>
      <c r="E33" s="53" t="s">
        <v>296</v>
      </c>
      <c r="F33" s="53" t="s">
        <v>296</v>
      </c>
      <c r="G33" s="53" t="s">
        <v>296</v>
      </c>
    </row>
    <row r="34" spans="2:7" x14ac:dyDescent="0.25">
      <c r="B34" s="35"/>
      <c r="C34" s="218"/>
      <c r="D34" s="218"/>
      <c r="E34" s="219"/>
      <c r="F34" s="219"/>
      <c r="G34" s="219"/>
    </row>
    <row r="35" spans="2:7" x14ac:dyDescent="0.25">
      <c r="B35" s="33" t="s">
        <v>358</v>
      </c>
      <c r="C35" s="94" t="s">
        <v>273</v>
      </c>
      <c r="D35" s="94" t="s">
        <v>273</v>
      </c>
      <c r="E35" s="131" t="s">
        <v>273</v>
      </c>
      <c r="F35" s="131" t="s">
        <v>273</v>
      </c>
      <c r="G35" s="131" t="s">
        <v>273</v>
      </c>
    </row>
    <row r="36" spans="2:7" x14ac:dyDescent="0.25">
      <c r="B36" s="33" t="s">
        <v>359</v>
      </c>
      <c r="C36" s="94" t="s">
        <v>273</v>
      </c>
      <c r="D36" s="94" t="s">
        <v>273</v>
      </c>
      <c r="E36" s="131" t="s">
        <v>273</v>
      </c>
      <c r="F36" s="131" t="s">
        <v>273</v>
      </c>
      <c r="G36" s="131" t="s">
        <v>273</v>
      </c>
    </row>
    <row r="37" spans="2:7" x14ac:dyDescent="0.25">
      <c r="B37" s="33" t="s">
        <v>360</v>
      </c>
      <c r="C37" s="94" t="s">
        <v>273</v>
      </c>
      <c r="D37" s="94" t="s">
        <v>273</v>
      </c>
      <c r="E37" s="131" t="s">
        <v>273</v>
      </c>
      <c r="F37" s="131" t="s">
        <v>273</v>
      </c>
      <c r="G37" s="131" t="s">
        <v>273</v>
      </c>
    </row>
    <row r="38" spans="2:7" ht="16.5" thickBot="1" x14ac:dyDescent="0.3">
      <c r="B38" s="33" t="s">
        <v>408</v>
      </c>
      <c r="C38" s="94" t="s">
        <v>273</v>
      </c>
      <c r="D38" s="94" t="s">
        <v>273</v>
      </c>
      <c r="E38" s="131" t="s">
        <v>273</v>
      </c>
      <c r="F38" s="131" t="s">
        <v>273</v>
      </c>
      <c r="G38" s="131" t="s">
        <v>273</v>
      </c>
    </row>
    <row r="39" spans="2:7" ht="16.5" thickBot="1" x14ac:dyDescent="0.3">
      <c r="C39" s="217">
        <f>SUM(C35:C38)</f>
        <v>0</v>
      </c>
      <c r="D39" s="217">
        <f t="shared" ref="D39:G39" si="2">SUM(D35:D38)</f>
        <v>0</v>
      </c>
      <c r="E39" s="217">
        <f t="shared" si="2"/>
        <v>0</v>
      </c>
      <c r="F39" s="217">
        <f t="shared" si="2"/>
        <v>0</v>
      </c>
      <c r="G39" s="217">
        <f t="shared" si="2"/>
        <v>0</v>
      </c>
    </row>
    <row r="40" spans="2:7" ht="16.5" thickTop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0"/>
  <sheetViews>
    <sheetView zoomScale="85" zoomScaleNormal="85" workbookViewId="0">
      <selection activeCell="J6" sqref="J6"/>
    </sheetView>
  </sheetViews>
  <sheetFormatPr defaultRowHeight="15.75" x14ac:dyDescent="0.25"/>
  <cols>
    <col min="1" max="1" width="9.140625" style="1"/>
    <col min="2" max="2" width="51" style="1" customWidth="1"/>
    <col min="3" max="3" width="21" style="1" bestFit="1" customWidth="1"/>
    <col min="4" max="4" width="19.140625" style="1" bestFit="1" customWidth="1"/>
    <col min="5" max="5" width="16.85546875" style="1" customWidth="1"/>
    <col min="6" max="7" width="20.28515625" style="1" bestFit="1" customWidth="1"/>
    <col min="8" max="8" width="16.28515625" style="1" bestFit="1" customWidth="1"/>
    <col min="9" max="16384" width="9.140625" style="1"/>
  </cols>
  <sheetData>
    <row r="3" spans="2:8" x14ac:dyDescent="0.25">
      <c r="B3" s="52" t="s">
        <v>369</v>
      </c>
    </row>
    <row r="4" spans="2:8" x14ac:dyDescent="0.25">
      <c r="B4" s="52"/>
    </row>
    <row r="5" spans="2:8" ht="16.5" thickBot="1" x14ac:dyDescent="0.3">
      <c r="B5" s="52"/>
    </row>
    <row r="6" spans="2:8" ht="31.5" x14ac:dyDescent="0.25">
      <c r="B6" s="324" t="s">
        <v>361</v>
      </c>
      <c r="C6" s="327" t="s">
        <v>362</v>
      </c>
      <c r="D6" s="330" t="s">
        <v>363</v>
      </c>
      <c r="E6" s="330" t="s">
        <v>364</v>
      </c>
      <c r="F6" s="199" t="s">
        <v>365</v>
      </c>
      <c r="G6" s="199" t="s">
        <v>389</v>
      </c>
      <c r="H6" s="199"/>
    </row>
    <row r="7" spans="2:8" x14ac:dyDescent="0.25">
      <c r="B7" s="325"/>
      <c r="C7" s="328"/>
      <c r="D7" s="331"/>
      <c r="E7" s="331"/>
      <c r="F7" s="200" t="s">
        <v>370</v>
      </c>
      <c r="G7" s="201" t="s">
        <v>373</v>
      </c>
      <c r="H7" s="201"/>
    </row>
    <row r="8" spans="2:8" x14ac:dyDescent="0.25">
      <c r="B8" s="325"/>
      <c r="C8" s="328"/>
      <c r="D8" s="331"/>
      <c r="E8" s="331"/>
      <c r="F8" s="202"/>
      <c r="G8" s="201"/>
      <c r="H8" s="201" t="s">
        <v>366</v>
      </c>
    </row>
    <row r="9" spans="2:8" ht="16.5" thickBot="1" x14ac:dyDescent="0.3">
      <c r="B9" s="326"/>
      <c r="C9" s="329"/>
      <c r="D9" s="332"/>
      <c r="E9" s="332"/>
      <c r="F9" s="203"/>
      <c r="G9" s="204"/>
      <c r="H9" s="203"/>
    </row>
    <row r="10" spans="2:8" ht="16.5" thickBot="1" x14ac:dyDescent="0.3">
      <c r="B10" s="205"/>
      <c r="C10" s="206" t="s">
        <v>367</v>
      </c>
      <c r="D10" s="206" t="s">
        <v>374</v>
      </c>
      <c r="E10" s="206" t="s">
        <v>375</v>
      </c>
      <c r="F10" s="194" t="s">
        <v>376</v>
      </c>
      <c r="G10" s="207"/>
      <c r="H10" s="207"/>
    </row>
    <row r="11" spans="2:8" ht="16.5" thickBot="1" x14ac:dyDescent="0.3">
      <c r="B11" s="208" t="s">
        <v>349</v>
      </c>
      <c r="C11" s="207"/>
      <c r="D11" s="207"/>
      <c r="E11" s="207"/>
      <c r="F11" s="193"/>
      <c r="G11" s="207"/>
      <c r="H11" s="207"/>
    </row>
    <row r="12" spans="2:8" ht="16.5" thickBot="1" x14ac:dyDescent="0.3">
      <c r="B12" s="205"/>
      <c r="C12" s="207"/>
      <c r="D12" s="207"/>
      <c r="E12" s="207"/>
      <c r="F12" s="193"/>
      <c r="G12" s="207"/>
      <c r="H12" s="207"/>
    </row>
    <row r="13" spans="2:8" ht="16.5" thickBot="1" x14ac:dyDescent="0.3">
      <c r="B13" s="205"/>
      <c r="C13" s="207"/>
      <c r="D13" s="207"/>
      <c r="E13" s="207"/>
      <c r="F13" s="193"/>
      <c r="G13" s="207"/>
      <c r="H13" s="207"/>
    </row>
    <row r="14" spans="2:8" ht="16.5" thickBot="1" x14ac:dyDescent="0.3">
      <c r="B14" s="205"/>
      <c r="C14" s="207"/>
      <c r="D14" s="207"/>
      <c r="E14" s="207"/>
      <c r="F14" s="193"/>
      <c r="G14" s="207"/>
      <c r="H14" s="207"/>
    </row>
    <row r="15" spans="2:8" ht="16.5" thickBot="1" x14ac:dyDescent="0.3">
      <c r="B15" s="209" t="s">
        <v>368</v>
      </c>
      <c r="C15" s="210"/>
      <c r="D15" s="211"/>
      <c r="E15" s="211"/>
      <c r="F15" s="212"/>
      <c r="G15" s="210"/>
      <c r="H15" s="211"/>
    </row>
    <row r="16" spans="2:8" ht="17.25" thickTop="1" thickBot="1" x14ac:dyDescent="0.3">
      <c r="B16" s="208" t="s">
        <v>350</v>
      </c>
      <c r="C16" s="207"/>
      <c r="D16" s="207"/>
      <c r="E16" s="207"/>
      <c r="F16" s="193"/>
      <c r="G16" s="207"/>
      <c r="H16" s="207"/>
    </row>
    <row r="17" spans="2:8" ht="16.5" thickBot="1" x14ac:dyDescent="0.3">
      <c r="B17" s="205"/>
      <c r="C17" s="207"/>
      <c r="D17" s="207"/>
      <c r="E17" s="207"/>
      <c r="F17" s="193"/>
      <c r="G17" s="207"/>
      <c r="H17" s="207"/>
    </row>
    <row r="18" spans="2:8" ht="16.5" thickBot="1" x14ac:dyDescent="0.3">
      <c r="B18" s="205"/>
      <c r="C18" s="207"/>
      <c r="D18" s="207"/>
      <c r="E18" s="207"/>
      <c r="F18" s="193"/>
      <c r="G18" s="207"/>
      <c r="H18" s="207"/>
    </row>
    <row r="19" spans="2:8" ht="16.5" thickBot="1" x14ac:dyDescent="0.3">
      <c r="B19" s="205"/>
      <c r="C19" s="207"/>
      <c r="D19" s="207"/>
      <c r="E19" s="207"/>
      <c r="F19" s="193"/>
      <c r="G19" s="207"/>
      <c r="H19" s="207"/>
    </row>
    <row r="20" spans="2:8" ht="16.5" thickBot="1" x14ac:dyDescent="0.3">
      <c r="B20" s="209" t="s">
        <v>368</v>
      </c>
      <c r="C20" s="210"/>
      <c r="D20" s="211"/>
      <c r="E20" s="211"/>
      <c r="F20" s="212"/>
      <c r="G20" s="210"/>
      <c r="H20" s="211"/>
    </row>
    <row r="21" spans="2:8" ht="17.25" thickTop="1" thickBot="1" x14ac:dyDescent="0.3">
      <c r="B21" s="208" t="s">
        <v>351</v>
      </c>
      <c r="C21" s="207"/>
      <c r="D21" s="207"/>
      <c r="E21" s="207"/>
      <c r="F21" s="193"/>
      <c r="G21" s="207"/>
      <c r="H21" s="207"/>
    </row>
    <row r="22" spans="2:8" ht="16.5" thickBot="1" x14ac:dyDescent="0.3">
      <c r="B22" s="205"/>
      <c r="C22" s="207"/>
      <c r="D22" s="207"/>
      <c r="E22" s="207"/>
      <c r="F22" s="193"/>
      <c r="G22" s="207"/>
      <c r="H22" s="207"/>
    </row>
    <row r="23" spans="2:8" ht="16.5" thickBot="1" x14ac:dyDescent="0.3">
      <c r="B23" s="205"/>
      <c r="C23" s="207"/>
      <c r="D23" s="207"/>
      <c r="E23" s="207"/>
      <c r="F23" s="193"/>
      <c r="G23" s="207"/>
      <c r="H23" s="207"/>
    </row>
    <row r="24" spans="2:8" ht="16.5" thickBot="1" x14ac:dyDescent="0.3">
      <c r="B24" s="205"/>
      <c r="C24" s="207"/>
      <c r="D24" s="207"/>
      <c r="E24" s="207"/>
      <c r="F24" s="193"/>
      <c r="G24" s="207"/>
      <c r="H24" s="207"/>
    </row>
    <row r="25" spans="2:8" ht="16.5" thickBot="1" x14ac:dyDescent="0.3">
      <c r="B25" s="209" t="s">
        <v>368</v>
      </c>
      <c r="C25" s="210"/>
      <c r="D25" s="211"/>
      <c r="E25" s="211"/>
      <c r="F25" s="212"/>
      <c r="G25" s="210"/>
      <c r="H25" s="211"/>
    </row>
    <row r="26" spans="2:8" ht="17.25" thickTop="1" thickBot="1" x14ac:dyDescent="0.3">
      <c r="B26" s="208" t="s">
        <v>352</v>
      </c>
      <c r="C26" s="207"/>
      <c r="D26" s="207"/>
      <c r="E26" s="207"/>
      <c r="F26" s="193"/>
      <c r="G26" s="207"/>
      <c r="H26" s="207"/>
    </row>
    <row r="27" spans="2:8" ht="16.5" thickBot="1" x14ac:dyDescent="0.3">
      <c r="B27" s="205"/>
      <c r="C27" s="207"/>
      <c r="D27" s="207"/>
      <c r="E27" s="207"/>
      <c r="F27" s="193"/>
      <c r="G27" s="207"/>
      <c r="H27" s="207"/>
    </row>
    <row r="28" spans="2:8" ht="16.5" thickBot="1" x14ac:dyDescent="0.3">
      <c r="B28" s="205"/>
      <c r="C28" s="207"/>
      <c r="D28" s="207"/>
      <c r="E28" s="207"/>
      <c r="F28" s="193"/>
      <c r="G28" s="207"/>
      <c r="H28" s="207"/>
    </row>
    <row r="29" spans="2:8" ht="16.5" thickBot="1" x14ac:dyDescent="0.3">
      <c r="B29" s="205"/>
      <c r="C29" s="207"/>
      <c r="D29" s="207"/>
      <c r="E29" s="207"/>
      <c r="F29" s="193"/>
      <c r="G29" s="207"/>
      <c r="H29" s="207"/>
    </row>
    <row r="30" spans="2:8" ht="16.5" thickBot="1" x14ac:dyDescent="0.3">
      <c r="B30" s="209" t="s">
        <v>368</v>
      </c>
      <c r="C30" s="210"/>
      <c r="D30" s="211"/>
      <c r="E30" s="211"/>
      <c r="F30" s="212"/>
      <c r="G30" s="210"/>
      <c r="H30" s="211"/>
    </row>
    <row r="31" spans="2:8" ht="17.25" thickTop="1" thickBot="1" x14ac:dyDescent="0.3">
      <c r="B31" s="209" t="s">
        <v>151</v>
      </c>
      <c r="C31" s="210"/>
      <c r="D31" s="211"/>
      <c r="E31" s="211"/>
      <c r="F31" s="212"/>
      <c r="G31" s="210"/>
      <c r="H31" s="211"/>
    </row>
    <row r="32" spans="2:8" ht="16.5" thickTop="1" x14ac:dyDescent="0.25"/>
    <row r="33" spans="2:9" x14ac:dyDescent="0.25">
      <c r="B33" s="4"/>
    </row>
    <row r="34" spans="2:9" x14ac:dyDescent="0.25">
      <c r="B34" s="15" t="s">
        <v>383</v>
      </c>
    </row>
    <row r="35" spans="2:9" x14ac:dyDescent="0.25">
      <c r="B35" s="15"/>
    </row>
    <row r="36" spans="2:9" ht="16.5" thickBot="1" x14ac:dyDescent="0.3"/>
    <row r="37" spans="2:9" ht="31.5" x14ac:dyDescent="0.25">
      <c r="B37" s="324" t="s">
        <v>377</v>
      </c>
      <c r="C37" s="327" t="s">
        <v>378</v>
      </c>
      <c r="D37" s="330" t="s">
        <v>362</v>
      </c>
      <c r="E37" s="330" t="s">
        <v>379</v>
      </c>
      <c r="F37" s="330" t="s">
        <v>364</v>
      </c>
      <c r="G37" s="199" t="s">
        <v>365</v>
      </c>
      <c r="H37" s="199" t="s">
        <v>371</v>
      </c>
      <c r="I37" s="330" t="s">
        <v>366</v>
      </c>
    </row>
    <row r="38" spans="2:9" x14ac:dyDescent="0.25">
      <c r="B38" s="325"/>
      <c r="C38" s="328"/>
      <c r="D38" s="331"/>
      <c r="E38" s="331"/>
      <c r="F38" s="331"/>
      <c r="G38" s="200" t="s">
        <v>370</v>
      </c>
      <c r="H38" s="201" t="s">
        <v>372</v>
      </c>
      <c r="I38" s="331"/>
    </row>
    <row r="39" spans="2:9" ht="16.5" thickBot="1" x14ac:dyDescent="0.3">
      <c r="B39" s="326"/>
      <c r="C39" s="329"/>
      <c r="D39" s="332"/>
      <c r="E39" s="332"/>
      <c r="F39" s="332"/>
      <c r="G39" s="203"/>
      <c r="H39" s="204" t="s">
        <v>373</v>
      </c>
      <c r="I39" s="332"/>
    </row>
    <row r="40" spans="2:9" ht="16.5" thickBot="1" x14ac:dyDescent="0.3">
      <c r="B40" s="205"/>
      <c r="C40" s="194"/>
      <c r="D40" s="206" t="s">
        <v>367</v>
      </c>
      <c r="E40" s="206" t="s">
        <v>374</v>
      </c>
      <c r="F40" s="206" t="s">
        <v>375</v>
      </c>
      <c r="G40" s="194" t="s">
        <v>376</v>
      </c>
      <c r="H40" s="207"/>
      <c r="I40" s="207"/>
    </row>
    <row r="41" spans="2:9" ht="16.5" thickBot="1" x14ac:dyDescent="0.3">
      <c r="B41" s="208" t="s">
        <v>380</v>
      </c>
      <c r="C41" s="193"/>
      <c r="D41" s="207"/>
      <c r="E41" s="207"/>
      <c r="F41" s="207"/>
      <c r="G41" s="193"/>
      <c r="H41" s="207"/>
      <c r="I41" s="207"/>
    </row>
    <row r="42" spans="2:9" ht="16.5" thickBot="1" x14ac:dyDescent="0.3">
      <c r="B42" s="205"/>
      <c r="C42" s="193"/>
      <c r="D42" s="207"/>
      <c r="E42" s="207"/>
      <c r="F42" s="207"/>
      <c r="G42" s="193"/>
      <c r="H42" s="207"/>
      <c r="I42" s="207"/>
    </row>
    <row r="43" spans="2:9" ht="16.5" thickBot="1" x14ac:dyDescent="0.3">
      <c r="B43" s="205"/>
      <c r="C43" s="193"/>
      <c r="D43" s="207"/>
      <c r="E43" s="207"/>
      <c r="F43" s="207"/>
      <c r="G43" s="193"/>
      <c r="H43" s="207"/>
      <c r="I43" s="207"/>
    </row>
    <row r="44" spans="2:9" ht="16.5" thickBot="1" x14ac:dyDescent="0.3">
      <c r="B44" s="205"/>
      <c r="C44" s="193"/>
      <c r="D44" s="207"/>
      <c r="E44" s="207"/>
      <c r="F44" s="207"/>
      <c r="G44" s="193"/>
      <c r="H44" s="207"/>
      <c r="I44" s="207"/>
    </row>
    <row r="45" spans="2:9" ht="16.5" thickBot="1" x14ac:dyDescent="0.3">
      <c r="B45" s="209" t="s">
        <v>368</v>
      </c>
      <c r="C45" s="213"/>
      <c r="D45" s="210"/>
      <c r="E45" s="211"/>
      <c r="F45" s="211"/>
      <c r="G45" s="212"/>
      <c r="H45" s="210"/>
      <c r="I45" s="211"/>
    </row>
    <row r="46" spans="2:9" ht="17.25" thickTop="1" thickBot="1" x14ac:dyDescent="0.3">
      <c r="B46" s="208" t="s">
        <v>381</v>
      </c>
      <c r="C46" s="193"/>
      <c r="D46" s="207"/>
      <c r="E46" s="207"/>
      <c r="F46" s="207"/>
      <c r="G46" s="193"/>
      <c r="H46" s="207"/>
      <c r="I46" s="207"/>
    </row>
    <row r="47" spans="2:9" ht="16.5" thickBot="1" x14ac:dyDescent="0.3">
      <c r="B47" s="205"/>
      <c r="C47" s="193"/>
      <c r="D47" s="207"/>
      <c r="E47" s="207"/>
      <c r="F47" s="207"/>
      <c r="G47" s="193"/>
      <c r="H47" s="207"/>
      <c r="I47" s="207"/>
    </row>
    <row r="48" spans="2:9" ht="16.5" thickBot="1" x14ac:dyDescent="0.3">
      <c r="B48" s="205"/>
      <c r="C48" s="193"/>
      <c r="D48" s="207"/>
      <c r="E48" s="207"/>
      <c r="F48" s="207"/>
      <c r="G48" s="193"/>
      <c r="H48" s="207"/>
      <c r="I48" s="207"/>
    </row>
    <row r="49" spans="2:9" ht="16.5" thickBot="1" x14ac:dyDescent="0.3">
      <c r="B49" s="205"/>
      <c r="C49" s="193"/>
      <c r="D49" s="207"/>
      <c r="E49" s="207"/>
      <c r="F49" s="207"/>
      <c r="G49" s="193"/>
      <c r="H49" s="207"/>
      <c r="I49" s="207"/>
    </row>
    <row r="50" spans="2:9" ht="16.5" thickBot="1" x14ac:dyDescent="0.3">
      <c r="B50" s="209" t="s">
        <v>368</v>
      </c>
      <c r="C50" s="213"/>
      <c r="D50" s="210"/>
      <c r="E50" s="211"/>
      <c r="F50" s="211"/>
      <c r="G50" s="212"/>
      <c r="H50" s="210"/>
      <c r="I50" s="211"/>
    </row>
    <row r="51" spans="2:9" ht="17.25" thickTop="1" thickBot="1" x14ac:dyDescent="0.3">
      <c r="B51" s="208" t="s">
        <v>382</v>
      </c>
      <c r="C51" s="193"/>
      <c r="D51" s="207"/>
      <c r="E51" s="207"/>
      <c r="F51" s="207"/>
      <c r="G51" s="193"/>
      <c r="H51" s="207"/>
      <c r="I51" s="207"/>
    </row>
    <row r="52" spans="2:9" ht="16.5" thickBot="1" x14ac:dyDescent="0.3">
      <c r="B52" s="205"/>
      <c r="C52" s="193"/>
      <c r="D52" s="207"/>
      <c r="E52" s="207"/>
      <c r="F52" s="207"/>
      <c r="G52" s="193"/>
      <c r="H52" s="207"/>
      <c r="I52" s="207"/>
    </row>
    <row r="53" spans="2:9" ht="16.5" thickBot="1" x14ac:dyDescent="0.3">
      <c r="B53" s="205"/>
      <c r="C53" s="193"/>
      <c r="D53" s="207"/>
      <c r="E53" s="207"/>
      <c r="F53" s="207"/>
      <c r="G53" s="193"/>
      <c r="H53" s="207"/>
      <c r="I53" s="207"/>
    </row>
    <row r="54" spans="2:9" ht="16.5" thickBot="1" x14ac:dyDescent="0.3">
      <c r="B54" s="205"/>
      <c r="C54" s="193"/>
      <c r="D54" s="207"/>
      <c r="E54" s="207"/>
      <c r="F54" s="207"/>
      <c r="G54" s="193"/>
      <c r="H54" s="207"/>
      <c r="I54" s="207"/>
    </row>
    <row r="55" spans="2:9" ht="16.5" thickBot="1" x14ac:dyDescent="0.3">
      <c r="B55" s="209" t="s">
        <v>368</v>
      </c>
      <c r="C55" s="213"/>
      <c r="D55" s="210"/>
      <c r="E55" s="211"/>
      <c r="F55" s="211"/>
      <c r="G55" s="212"/>
      <c r="H55" s="210"/>
      <c r="I55" s="211"/>
    </row>
    <row r="56" spans="2:9" ht="17.25" thickTop="1" thickBot="1" x14ac:dyDescent="0.3">
      <c r="B56" s="208" t="s">
        <v>406</v>
      </c>
      <c r="C56" s="193"/>
      <c r="D56" s="207"/>
      <c r="E56" s="207"/>
      <c r="F56" s="207"/>
      <c r="G56" s="193"/>
      <c r="H56" s="207"/>
      <c r="I56" s="207"/>
    </row>
    <row r="57" spans="2:9" ht="16.5" thickBot="1" x14ac:dyDescent="0.3">
      <c r="B57" s="205"/>
      <c r="C57" s="193"/>
      <c r="D57" s="207"/>
      <c r="E57" s="207"/>
      <c r="F57" s="207"/>
      <c r="G57" s="193"/>
      <c r="H57" s="207"/>
      <c r="I57" s="207"/>
    </row>
    <row r="58" spans="2:9" ht="16.5" thickBot="1" x14ac:dyDescent="0.3">
      <c r="B58" s="205"/>
      <c r="C58" s="193"/>
      <c r="D58" s="207"/>
      <c r="E58" s="207"/>
      <c r="F58" s="207"/>
      <c r="G58" s="193"/>
      <c r="H58" s="207"/>
      <c r="I58" s="207"/>
    </row>
    <row r="59" spans="2:9" ht="16.5" thickBot="1" x14ac:dyDescent="0.3">
      <c r="B59" s="205"/>
      <c r="C59" s="193"/>
      <c r="D59" s="207"/>
      <c r="E59" s="207"/>
      <c r="F59" s="207"/>
      <c r="G59" s="193"/>
      <c r="H59" s="207"/>
      <c r="I59" s="207"/>
    </row>
    <row r="60" spans="2:9" ht="16.5" thickBot="1" x14ac:dyDescent="0.3">
      <c r="B60" s="209" t="s">
        <v>368</v>
      </c>
      <c r="C60" s="213"/>
      <c r="D60" s="210"/>
      <c r="E60" s="211"/>
      <c r="F60" s="211"/>
      <c r="G60" s="212"/>
      <c r="H60" s="210"/>
      <c r="I60" s="211"/>
    </row>
    <row r="61" spans="2:9" ht="17.25" thickTop="1" thickBot="1" x14ac:dyDescent="0.3">
      <c r="B61" s="209" t="s">
        <v>151</v>
      </c>
      <c r="C61" s="213"/>
      <c r="D61" s="210"/>
      <c r="E61" s="211"/>
      <c r="F61" s="211"/>
      <c r="G61" s="212"/>
      <c r="H61" s="210"/>
      <c r="I61" s="211"/>
    </row>
    <row r="62" spans="2:9" ht="16.5" thickTop="1" x14ac:dyDescent="0.25"/>
    <row r="64" spans="2:9" x14ac:dyDescent="0.25">
      <c r="B64" s="52" t="s">
        <v>391</v>
      </c>
    </row>
    <row r="65" spans="2:9" x14ac:dyDescent="0.25">
      <c r="B65" s="52"/>
    </row>
    <row r="66" spans="2:9" ht="16.5" thickBot="1" x14ac:dyDescent="0.3"/>
    <row r="67" spans="2:9" ht="31.5" x14ac:dyDescent="0.25">
      <c r="B67" s="324" t="s">
        <v>384</v>
      </c>
      <c r="C67" s="327" t="s">
        <v>385</v>
      </c>
      <c r="D67" s="330" t="s">
        <v>362</v>
      </c>
      <c r="E67" s="330" t="s">
        <v>379</v>
      </c>
      <c r="F67" s="330" t="s">
        <v>364</v>
      </c>
      <c r="G67" s="199" t="s">
        <v>365</v>
      </c>
      <c r="H67" s="199" t="s">
        <v>390</v>
      </c>
      <c r="I67" s="330" t="s">
        <v>366</v>
      </c>
    </row>
    <row r="68" spans="2:9" x14ac:dyDescent="0.25">
      <c r="B68" s="325"/>
      <c r="C68" s="328"/>
      <c r="D68" s="331"/>
      <c r="E68" s="331"/>
      <c r="F68" s="331"/>
      <c r="G68" s="200" t="s">
        <v>370</v>
      </c>
      <c r="H68" s="201" t="s">
        <v>373</v>
      </c>
      <c r="I68" s="331"/>
    </row>
    <row r="69" spans="2:9" ht="16.5" thickBot="1" x14ac:dyDescent="0.3">
      <c r="B69" s="326"/>
      <c r="C69" s="329"/>
      <c r="D69" s="332"/>
      <c r="E69" s="332"/>
      <c r="F69" s="332"/>
      <c r="G69" s="203"/>
      <c r="H69" s="204"/>
      <c r="I69" s="332"/>
    </row>
    <row r="70" spans="2:9" ht="16.5" thickBot="1" x14ac:dyDescent="0.3">
      <c r="B70" s="205"/>
      <c r="C70" s="194"/>
      <c r="D70" s="206" t="s">
        <v>367</v>
      </c>
      <c r="E70" s="206" t="s">
        <v>374</v>
      </c>
      <c r="F70" s="206" t="s">
        <v>375</v>
      </c>
      <c r="G70" s="194" t="s">
        <v>376</v>
      </c>
      <c r="H70" s="207"/>
      <c r="I70" s="207"/>
    </row>
    <row r="71" spans="2:9" ht="16.5" thickBot="1" x14ac:dyDescent="0.3">
      <c r="B71" s="208" t="s">
        <v>386</v>
      </c>
      <c r="C71" s="193"/>
      <c r="D71" s="207"/>
      <c r="E71" s="207"/>
      <c r="F71" s="207"/>
      <c r="G71" s="193"/>
      <c r="H71" s="207"/>
      <c r="I71" s="207"/>
    </row>
    <row r="72" spans="2:9" ht="16.5" thickBot="1" x14ac:dyDescent="0.3">
      <c r="B72" s="205"/>
      <c r="C72" s="193"/>
      <c r="D72" s="207"/>
      <c r="E72" s="207"/>
      <c r="F72" s="207"/>
      <c r="G72" s="193"/>
      <c r="H72" s="207"/>
      <c r="I72" s="207"/>
    </row>
    <row r="73" spans="2:9" ht="16.5" thickBot="1" x14ac:dyDescent="0.3">
      <c r="B73" s="205"/>
      <c r="C73" s="193"/>
      <c r="D73" s="207"/>
      <c r="E73" s="207"/>
      <c r="F73" s="207"/>
      <c r="G73" s="193"/>
      <c r="H73" s="207"/>
      <c r="I73" s="207"/>
    </row>
    <row r="74" spans="2:9" ht="16.5" thickBot="1" x14ac:dyDescent="0.3">
      <c r="B74" s="205"/>
      <c r="C74" s="193"/>
      <c r="D74" s="207"/>
      <c r="E74" s="207"/>
      <c r="F74" s="207"/>
      <c r="G74" s="193"/>
      <c r="H74" s="207"/>
      <c r="I74" s="207"/>
    </row>
    <row r="75" spans="2:9" ht="16.5" thickBot="1" x14ac:dyDescent="0.3">
      <c r="B75" s="209" t="s">
        <v>368</v>
      </c>
      <c r="C75" s="213"/>
      <c r="D75" s="210"/>
      <c r="E75" s="211"/>
      <c r="F75" s="211"/>
      <c r="G75" s="212"/>
      <c r="H75" s="210"/>
      <c r="I75" s="211"/>
    </row>
    <row r="76" spans="2:9" ht="17.25" thickTop="1" thickBot="1" x14ac:dyDescent="0.3">
      <c r="B76" s="208" t="s">
        <v>387</v>
      </c>
      <c r="C76" s="193"/>
      <c r="D76" s="207"/>
      <c r="E76" s="207"/>
      <c r="F76" s="207"/>
      <c r="G76" s="193"/>
      <c r="H76" s="207"/>
      <c r="I76" s="207"/>
    </row>
    <row r="77" spans="2:9" ht="16.5" thickBot="1" x14ac:dyDescent="0.3">
      <c r="B77" s="205"/>
      <c r="C77" s="193"/>
      <c r="D77" s="207"/>
      <c r="E77" s="207"/>
      <c r="F77" s="207"/>
      <c r="G77" s="193"/>
      <c r="H77" s="207"/>
      <c r="I77" s="207"/>
    </row>
    <row r="78" spans="2:9" ht="16.5" thickBot="1" x14ac:dyDescent="0.3">
      <c r="B78" s="205"/>
      <c r="C78" s="193"/>
      <c r="D78" s="207"/>
      <c r="E78" s="207"/>
      <c r="F78" s="207"/>
      <c r="G78" s="193"/>
      <c r="H78" s="207"/>
      <c r="I78" s="207"/>
    </row>
    <row r="79" spans="2:9" ht="16.5" thickBot="1" x14ac:dyDescent="0.3">
      <c r="B79" s="205"/>
      <c r="C79" s="193"/>
      <c r="D79" s="207"/>
      <c r="E79" s="207"/>
      <c r="F79" s="207"/>
      <c r="G79" s="193"/>
      <c r="H79" s="207"/>
      <c r="I79" s="207"/>
    </row>
    <row r="80" spans="2:9" ht="16.5" thickBot="1" x14ac:dyDescent="0.3">
      <c r="B80" s="209" t="s">
        <v>368</v>
      </c>
      <c r="C80" s="213"/>
      <c r="D80" s="210"/>
      <c r="E80" s="211"/>
      <c r="F80" s="211"/>
      <c r="G80" s="212"/>
      <c r="H80" s="210"/>
      <c r="I80" s="211"/>
    </row>
    <row r="81" spans="2:9" ht="17.25" thickTop="1" thickBot="1" x14ac:dyDescent="0.3">
      <c r="B81" s="208" t="s">
        <v>388</v>
      </c>
      <c r="C81" s="193"/>
      <c r="D81" s="207"/>
      <c r="E81" s="207"/>
      <c r="F81" s="207"/>
      <c r="G81" s="193"/>
      <c r="H81" s="207"/>
      <c r="I81" s="207"/>
    </row>
    <row r="82" spans="2:9" ht="16.5" thickBot="1" x14ac:dyDescent="0.3">
      <c r="B82" s="205"/>
      <c r="C82" s="193"/>
      <c r="D82" s="207"/>
      <c r="E82" s="207"/>
      <c r="F82" s="207"/>
      <c r="G82" s="193"/>
      <c r="H82" s="207"/>
      <c r="I82" s="207"/>
    </row>
    <row r="83" spans="2:9" ht="16.5" thickBot="1" x14ac:dyDescent="0.3">
      <c r="B83" s="205"/>
      <c r="C83" s="193"/>
      <c r="D83" s="207"/>
      <c r="E83" s="207"/>
      <c r="F83" s="207"/>
      <c r="G83" s="193"/>
      <c r="H83" s="207"/>
      <c r="I83" s="207"/>
    </row>
    <row r="84" spans="2:9" ht="16.5" thickBot="1" x14ac:dyDescent="0.3">
      <c r="B84" s="205"/>
      <c r="C84" s="193"/>
      <c r="D84" s="207"/>
      <c r="E84" s="207"/>
      <c r="F84" s="207"/>
      <c r="G84" s="193"/>
      <c r="H84" s="207"/>
      <c r="I84" s="207"/>
    </row>
    <row r="85" spans="2:9" ht="16.5" thickBot="1" x14ac:dyDescent="0.3">
      <c r="B85" s="209" t="s">
        <v>368</v>
      </c>
      <c r="C85" s="213"/>
      <c r="D85" s="210"/>
      <c r="E85" s="211"/>
      <c r="F85" s="211"/>
      <c r="G85" s="212"/>
      <c r="H85" s="210"/>
      <c r="I85" s="211"/>
    </row>
    <row r="86" spans="2:9" ht="17.25" thickTop="1" thickBot="1" x14ac:dyDescent="0.3">
      <c r="B86" s="208" t="s">
        <v>406</v>
      </c>
      <c r="C86" s="193"/>
      <c r="D86" s="207"/>
      <c r="E86" s="207"/>
      <c r="F86" s="207"/>
      <c r="G86" s="193"/>
      <c r="H86" s="207"/>
      <c r="I86" s="207"/>
    </row>
    <row r="87" spans="2:9" ht="16.5" thickBot="1" x14ac:dyDescent="0.3">
      <c r="B87" s="205"/>
      <c r="C87" s="193"/>
      <c r="D87" s="207"/>
      <c r="E87" s="207"/>
      <c r="F87" s="207"/>
      <c r="G87" s="193"/>
      <c r="H87" s="207"/>
      <c r="I87" s="207"/>
    </row>
    <row r="88" spans="2:9" ht="16.5" thickBot="1" x14ac:dyDescent="0.3">
      <c r="B88" s="205"/>
      <c r="C88" s="193"/>
      <c r="D88" s="207"/>
      <c r="E88" s="207"/>
      <c r="F88" s="207"/>
      <c r="G88" s="193"/>
      <c r="H88" s="207"/>
      <c r="I88" s="207"/>
    </row>
    <row r="89" spans="2:9" ht="16.5" thickBot="1" x14ac:dyDescent="0.3">
      <c r="B89" s="205"/>
      <c r="C89" s="193"/>
      <c r="D89" s="207"/>
      <c r="E89" s="207"/>
      <c r="F89" s="207"/>
      <c r="G89" s="193"/>
      <c r="H89" s="207"/>
      <c r="I89" s="207"/>
    </row>
    <row r="90" spans="2:9" ht="16.5" thickBot="1" x14ac:dyDescent="0.3">
      <c r="B90" s="209" t="s">
        <v>368</v>
      </c>
      <c r="C90" s="213"/>
      <c r="D90" s="210"/>
      <c r="E90" s="211"/>
      <c r="F90" s="211"/>
      <c r="G90" s="212"/>
      <c r="H90" s="210"/>
      <c r="I90" s="211"/>
    </row>
    <row r="91" spans="2:9" ht="17.25" thickTop="1" thickBot="1" x14ac:dyDescent="0.3">
      <c r="B91" s="209" t="s">
        <v>151</v>
      </c>
      <c r="C91" s="213"/>
      <c r="D91" s="210"/>
      <c r="E91" s="211"/>
      <c r="F91" s="211"/>
      <c r="G91" s="212"/>
      <c r="H91" s="210"/>
      <c r="I91" s="211"/>
    </row>
    <row r="92" spans="2:9" ht="16.5" thickTop="1" x14ac:dyDescent="0.25"/>
    <row r="94" spans="2:9" x14ac:dyDescent="0.25">
      <c r="B94" s="52" t="s">
        <v>392</v>
      </c>
    </row>
    <row r="95" spans="2:9" x14ac:dyDescent="0.25">
      <c r="B95" s="52"/>
    </row>
    <row r="96" spans="2:9" ht="16.5" thickBot="1" x14ac:dyDescent="0.3">
      <c r="B96" s="52"/>
    </row>
    <row r="97" spans="2:4" x14ac:dyDescent="0.25">
      <c r="B97" s="317" t="s">
        <v>393</v>
      </c>
      <c r="C97" s="195" t="s">
        <v>394</v>
      </c>
      <c r="D97" s="195" t="s">
        <v>394</v>
      </c>
    </row>
    <row r="98" spans="2:4" x14ac:dyDescent="0.25">
      <c r="B98" s="318"/>
      <c r="C98" s="196" t="s">
        <v>395</v>
      </c>
      <c r="D98" s="196" t="s">
        <v>395</v>
      </c>
    </row>
    <row r="99" spans="2:4" x14ac:dyDescent="0.25">
      <c r="B99" s="318"/>
      <c r="C99" s="214" t="s">
        <v>396</v>
      </c>
      <c r="D99" s="196" t="s">
        <v>390</v>
      </c>
    </row>
    <row r="100" spans="2:4" ht="16.5" thickBot="1" x14ac:dyDescent="0.3">
      <c r="B100" s="319"/>
      <c r="C100" s="215" t="s">
        <v>407</v>
      </c>
      <c r="D100" s="215" t="s">
        <v>405</v>
      </c>
    </row>
    <row r="101" spans="2:4" ht="16.5" thickBot="1" x14ac:dyDescent="0.3">
      <c r="B101" s="124" t="s">
        <v>397</v>
      </c>
      <c r="C101" s="197"/>
      <c r="D101" s="197"/>
    </row>
    <row r="102" spans="2:4" ht="16.5" thickBot="1" x14ac:dyDescent="0.3">
      <c r="B102" s="124" t="s">
        <v>398</v>
      </c>
      <c r="C102" s="197"/>
      <c r="D102" s="197"/>
    </row>
    <row r="103" spans="2:4" ht="16.5" thickBot="1" x14ac:dyDescent="0.3">
      <c r="B103" s="124" t="s">
        <v>399</v>
      </c>
      <c r="C103" s="197"/>
      <c r="D103" s="197"/>
    </row>
    <row r="104" spans="2:4" ht="16.5" thickBot="1" x14ac:dyDescent="0.3">
      <c r="B104" s="124" t="s">
        <v>400</v>
      </c>
      <c r="C104" s="197"/>
      <c r="D104" s="197"/>
    </row>
    <row r="105" spans="2:4" ht="16.5" thickBot="1" x14ac:dyDescent="0.3">
      <c r="B105" s="124" t="s">
        <v>401</v>
      </c>
      <c r="C105" s="197"/>
      <c r="D105" s="197"/>
    </row>
    <row r="106" spans="2:4" x14ac:dyDescent="0.25">
      <c r="B106" s="320" t="s">
        <v>402</v>
      </c>
      <c r="C106" s="322"/>
      <c r="D106" s="322"/>
    </row>
    <row r="107" spans="2:4" ht="16.5" thickBot="1" x14ac:dyDescent="0.3">
      <c r="B107" s="321"/>
      <c r="C107" s="323"/>
      <c r="D107" s="323"/>
    </row>
    <row r="108" spans="2:4" ht="16.5" thickBot="1" x14ac:dyDescent="0.3">
      <c r="B108" s="124" t="s">
        <v>403</v>
      </c>
      <c r="C108" s="197"/>
      <c r="D108" s="197"/>
    </row>
    <row r="109" spans="2:4" ht="16.5" thickBot="1" x14ac:dyDescent="0.3">
      <c r="B109" s="124" t="s">
        <v>404</v>
      </c>
      <c r="C109" s="197"/>
      <c r="D109" s="197"/>
    </row>
    <row r="110" spans="2:4" ht="16.5" thickBot="1" x14ac:dyDescent="0.3">
      <c r="B110" s="198" t="s">
        <v>201</v>
      </c>
      <c r="C110" s="197"/>
      <c r="D110" s="197"/>
    </row>
  </sheetData>
  <mergeCells count="20">
    <mergeCell ref="B6:B9"/>
    <mergeCell ref="C6:C9"/>
    <mergeCell ref="D6:D9"/>
    <mergeCell ref="E6:E9"/>
    <mergeCell ref="E67:E69"/>
    <mergeCell ref="F67:F69"/>
    <mergeCell ref="I67:I69"/>
    <mergeCell ref="B37:B39"/>
    <mergeCell ref="C37:C39"/>
    <mergeCell ref="D37:D39"/>
    <mergeCell ref="E37:E39"/>
    <mergeCell ref="F37:F39"/>
    <mergeCell ref="I37:I39"/>
    <mergeCell ref="B97:B100"/>
    <mergeCell ref="B106:B107"/>
    <mergeCell ref="C106:C107"/>
    <mergeCell ref="D106:D107"/>
    <mergeCell ref="B67:B69"/>
    <mergeCell ref="C67:C69"/>
    <mergeCell ref="D67:D69"/>
  </mergeCells>
  <pageMargins left="0.7" right="0.7" top="0.75" bottom="0.75" header="0.3" footer="0.3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82295</vt:lpwstr>
  </property>
  <property fmtid="{D5CDD505-2E9C-101B-9397-08002B2CF9AE}" pid="4" name="OptimizationTime">
    <vt:lpwstr>20160526_2355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1|Receipts &amp; Payments</vt:lpstr>
      <vt:lpstr>2|Assets &amp; Liabilities</vt:lpstr>
      <vt:lpstr>3|Cash flow statement</vt:lpstr>
      <vt:lpstr>4|Notes</vt:lpstr>
      <vt:lpstr>5|Summary Combined Budget-Act</vt:lpstr>
      <vt:lpstr>5a|Summary Rec Budget-Act</vt:lpstr>
      <vt:lpstr>5b|Summary Dev Budget-Act </vt:lpstr>
      <vt:lpstr>6|Other Important Disclosures</vt:lpstr>
      <vt:lpstr>7|Annexures</vt:lpstr>
      <vt:lpstr>'1|Receipts &amp; Payments'!Print_Area</vt:lpstr>
      <vt:lpstr>'2|Assets &amp; Liabilities'!Print_Area</vt:lpstr>
      <vt:lpstr>'3|Cash flow statement'!Print_Area</vt:lpstr>
      <vt:lpstr>'4|Notes'!Print_Area</vt:lpstr>
      <vt:lpstr>'5|Summary Combined Budget-Act'!Print_Area</vt:lpstr>
      <vt:lpstr>'5a|Summary Rec Budget-Act'!Print_Area</vt:lpstr>
      <vt:lpstr>'5b|Summary Dev Budget-Act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2016-05-24T19:51:41Z</dcterms:modified>
</cp:coreProperties>
</file>