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 firstSheet="3" activeTab="3"/>
  </bookViews>
  <sheets>
    <sheet name="Profit and Loss" sheetId="6" r:id="rId1"/>
    <sheet name="Financial Position" sheetId="7" r:id="rId2"/>
    <sheet name="Statement of cash flows" sheetId="8" r:id="rId3"/>
    <sheet name="Notes to FS" sheetId="9" r:id="rId4"/>
    <sheet name="STATEMENT OF BUDGET" sheetId="10" r:id="rId5"/>
    <sheet name="Note 13 PPE - Detailed" sheetId="12" r:id="rId6"/>
    <sheet name=" Note 13 PPE in Totals Per QT" sheetId="13" r:id="rId7"/>
  </sheets>
  <calcPr calcId="125725"/>
</workbook>
</file>

<file path=xl/calcChain.xml><?xml version="1.0" encoding="utf-8"?>
<calcChain xmlns="http://schemas.openxmlformats.org/spreadsheetml/2006/main">
  <c r="I29" i="7"/>
  <c r="H37" i="8"/>
  <c r="G37"/>
  <c r="E28"/>
  <c r="F28"/>
  <c r="G28"/>
  <c r="H28"/>
  <c r="I28"/>
  <c r="D28"/>
  <c r="E27"/>
  <c r="F27"/>
  <c r="G27"/>
  <c r="H27"/>
  <c r="I27"/>
  <c r="D27"/>
  <c r="D7"/>
  <c r="E7"/>
  <c r="F7"/>
  <c r="G7"/>
  <c r="H7"/>
  <c r="I7"/>
  <c r="D8"/>
  <c r="E8"/>
  <c r="F8"/>
  <c r="G8"/>
  <c r="H8"/>
  <c r="I8"/>
  <c r="I37"/>
  <c r="E25"/>
  <c r="F25"/>
  <c r="G25"/>
  <c r="H25"/>
  <c r="D25"/>
  <c r="I16"/>
  <c r="E16"/>
  <c r="F16"/>
  <c r="G16"/>
  <c r="H16"/>
  <c r="D16"/>
  <c r="C438" i="9"/>
  <c r="D438"/>
  <c r="E438"/>
  <c r="F438"/>
  <c r="G438" s="1"/>
  <c r="D430"/>
  <c r="E430"/>
  <c r="F430"/>
  <c r="G430"/>
  <c r="H430"/>
  <c r="C430"/>
  <c r="D429"/>
  <c r="E429"/>
  <c r="F429"/>
  <c r="C429"/>
  <c r="H26" i="8"/>
  <c r="E14"/>
  <c r="F14"/>
  <c r="G14"/>
  <c r="D14"/>
  <c r="I10"/>
  <c r="G10"/>
  <c r="F10"/>
  <c r="E10"/>
  <c r="D10"/>
  <c r="G26"/>
  <c r="F26"/>
  <c r="E26"/>
  <c r="D26"/>
  <c r="G119" i="9"/>
  <c r="G417"/>
  <c r="G418"/>
  <c r="G416"/>
  <c r="H46" i="7"/>
  <c r="H39"/>
  <c r="H31"/>
  <c r="H29"/>
  <c r="G380" i="9"/>
  <c r="G377"/>
  <c r="G29" i="7"/>
  <c r="F29"/>
  <c r="E29"/>
  <c r="G367" i="9"/>
  <c r="G368"/>
  <c r="G369"/>
  <c r="G370"/>
  <c r="G366"/>
  <c r="G358"/>
  <c r="G359"/>
  <c r="G357"/>
  <c r="G314"/>
  <c r="G315"/>
  <c r="G316"/>
  <c r="G317"/>
  <c r="G313"/>
  <c r="H20" i="7"/>
  <c r="H19"/>
  <c r="G253" i="9"/>
  <c r="G252"/>
  <c r="G251"/>
  <c r="G249"/>
  <c r="G292"/>
  <c r="G291"/>
  <c r="G288"/>
  <c r="G287"/>
  <c r="G284"/>
  <c r="G283"/>
  <c r="G325"/>
  <c r="G326"/>
  <c r="G327"/>
  <c r="G328"/>
  <c r="G329"/>
  <c r="G330"/>
  <c r="G324"/>
  <c r="H14" i="7"/>
  <c r="H12"/>
  <c r="E27" i="9" l="1"/>
  <c r="D27"/>
  <c r="C27"/>
  <c r="F26"/>
  <c r="G26" s="1"/>
  <c r="F25"/>
  <c r="H339"/>
  <c r="G339"/>
  <c r="F339"/>
  <c r="E339"/>
  <c r="D339"/>
  <c r="C339"/>
  <c r="H293"/>
  <c r="F293"/>
  <c r="E293"/>
  <c r="D293"/>
  <c r="C293"/>
  <c r="G293"/>
  <c r="H289"/>
  <c r="F289"/>
  <c r="E289"/>
  <c r="D289"/>
  <c r="C289"/>
  <c r="G289"/>
  <c r="H285"/>
  <c r="H294" s="1"/>
  <c r="F285"/>
  <c r="E285"/>
  <c r="E294" s="1"/>
  <c r="D285"/>
  <c r="D294" s="1"/>
  <c r="C285"/>
  <c r="H307"/>
  <c r="G307"/>
  <c r="F307"/>
  <c r="E306"/>
  <c r="E305"/>
  <c r="E304"/>
  <c r="E303"/>
  <c r="H459"/>
  <c r="G459"/>
  <c r="F459"/>
  <c r="E459"/>
  <c r="D459"/>
  <c r="G285" l="1"/>
  <c r="G294" s="1"/>
  <c r="F294"/>
  <c r="C294"/>
  <c r="F27"/>
  <c r="G25"/>
  <c r="G27" s="1"/>
  <c r="G405" l="1"/>
  <c r="D408"/>
  <c r="E408"/>
  <c r="F408"/>
  <c r="C408"/>
  <c r="D29" i="7"/>
  <c r="G180" i="9"/>
  <c r="G220"/>
  <c r="G209"/>
  <c r="H208"/>
  <c r="H210" s="1"/>
  <c r="C206" s="1"/>
  <c r="G207"/>
  <c r="G203"/>
  <c r="H202"/>
  <c r="H204" s="1"/>
  <c r="C200" s="1"/>
  <c r="G201"/>
  <c r="I9" i="7"/>
  <c r="H9"/>
  <c r="H192" i="9"/>
  <c r="G187" s="1"/>
  <c r="G192" s="1"/>
  <c r="C192"/>
  <c r="D187" s="1"/>
  <c r="D192" s="1"/>
  <c r="G184"/>
  <c r="C184"/>
  <c r="H24" i="8"/>
  <c r="I18"/>
  <c r="G18"/>
  <c r="F18"/>
  <c r="E18"/>
  <c r="D18"/>
  <c r="I17"/>
  <c r="G17"/>
  <c r="F17"/>
  <c r="E17"/>
  <c r="D17"/>
  <c r="H33" i="6"/>
  <c r="D20" i="13"/>
  <c r="C20"/>
  <c r="E15"/>
  <c r="E20" s="1"/>
  <c r="F15" s="1"/>
  <c r="F20" s="1"/>
  <c r="D15"/>
  <c r="J26" i="12"/>
  <c r="G19" i="13" s="1"/>
  <c r="J25" i="12"/>
  <c r="G18" i="13" s="1"/>
  <c r="J24" i="12"/>
  <c r="G17" i="13" s="1"/>
  <c r="J23" i="12"/>
  <c r="G16" i="13" s="1"/>
  <c r="G429" i="9" s="1"/>
  <c r="I22" i="12"/>
  <c r="I27" s="1"/>
  <c r="H22"/>
  <c r="H27" s="1"/>
  <c r="G22"/>
  <c r="G27" s="1"/>
  <c r="F22"/>
  <c r="F27" s="1"/>
  <c r="E22"/>
  <c r="E27" s="1"/>
  <c r="D22"/>
  <c r="D27" s="1"/>
  <c r="C22"/>
  <c r="C27" s="1"/>
  <c r="J21"/>
  <c r="H18" i="13" s="1"/>
  <c r="J20" i="12"/>
  <c r="H17" i="13" s="1"/>
  <c r="J19" i="12"/>
  <c r="H16" i="13" s="1"/>
  <c r="H429" i="9" s="1"/>
  <c r="J18" i="12"/>
  <c r="H15" i="13" s="1"/>
  <c r="H16" i="12"/>
  <c r="F16"/>
  <c r="F29" s="1"/>
  <c r="D16"/>
  <c r="D29" s="1"/>
  <c r="J15"/>
  <c r="G11" i="13" s="1"/>
  <c r="J14" i="12"/>
  <c r="G10" i="13" s="1"/>
  <c r="J13" i="12"/>
  <c r="G9" i="13" s="1"/>
  <c r="H14" i="8" s="1"/>
  <c r="I12" i="12"/>
  <c r="I31" s="1"/>
  <c r="H12"/>
  <c r="H31" s="1"/>
  <c r="G12"/>
  <c r="G31" s="1"/>
  <c r="F12"/>
  <c r="F31" s="1"/>
  <c r="E12"/>
  <c r="E31" s="1"/>
  <c r="D12"/>
  <c r="D31" s="1"/>
  <c r="C12"/>
  <c r="C31" s="1"/>
  <c r="J11"/>
  <c r="H11" i="13" s="1"/>
  <c r="J10" i="12"/>
  <c r="H10" i="13" s="1"/>
  <c r="J9" i="12"/>
  <c r="H9" i="13" s="1"/>
  <c r="I14" i="8" s="1"/>
  <c r="J8" i="12"/>
  <c r="H8" i="13" s="1"/>
  <c r="C194" i="9" l="1"/>
  <c r="D9" i="7" s="1"/>
  <c r="G408" i="9"/>
  <c r="H211"/>
  <c r="I10" i="7" s="1"/>
  <c r="G206" i="9"/>
  <c r="G208" s="1"/>
  <c r="G210" s="1"/>
  <c r="C208"/>
  <c r="C210" s="1"/>
  <c r="D206" s="1"/>
  <c r="D208" s="1"/>
  <c r="D210" s="1"/>
  <c r="E206" s="1"/>
  <c r="E208" s="1"/>
  <c r="E210" s="1"/>
  <c r="F206" s="1"/>
  <c r="F208" s="1"/>
  <c r="F210" s="1"/>
  <c r="C202"/>
  <c r="C204" s="1"/>
  <c r="D200" s="1"/>
  <c r="D202" s="1"/>
  <c r="D204" s="1"/>
  <c r="E200" s="1"/>
  <c r="E202" s="1"/>
  <c r="E204" s="1"/>
  <c r="F200" s="1"/>
  <c r="F202" s="1"/>
  <c r="F204" s="1"/>
  <c r="G200"/>
  <c r="G202" s="1"/>
  <c r="G204" s="1"/>
  <c r="G194"/>
  <c r="E187"/>
  <c r="E192" s="1"/>
  <c r="F187" s="1"/>
  <c r="F192" s="1"/>
  <c r="D180"/>
  <c r="D184" s="1"/>
  <c r="E180" s="1"/>
  <c r="E184" s="1"/>
  <c r="H194"/>
  <c r="H10" i="8"/>
  <c r="H12" i="13"/>
  <c r="J31" i="12"/>
  <c r="H29"/>
  <c r="H20" i="13"/>
  <c r="G15" s="1"/>
  <c r="G20" s="1"/>
  <c r="J27" i="12"/>
  <c r="E16"/>
  <c r="E29" s="1"/>
  <c r="I16"/>
  <c r="I29" s="1"/>
  <c r="J22"/>
  <c r="J12"/>
  <c r="J16" s="1"/>
  <c r="C16"/>
  <c r="C29" s="1"/>
  <c r="J29" s="1"/>
  <c r="G16"/>
  <c r="G29" s="1"/>
  <c r="G239" i="9"/>
  <c r="D211" l="1"/>
  <c r="E10" i="7" s="1"/>
  <c r="F211" i="9"/>
  <c r="G10" i="7" s="1"/>
  <c r="H408" i="9"/>
  <c r="C211"/>
  <c r="D10" i="7" s="1"/>
  <c r="E211" i="9"/>
  <c r="F10" i="7" s="1"/>
  <c r="D194" i="9"/>
  <c r="E9" i="7" s="1"/>
  <c r="G211" i="9"/>
  <c r="H10" i="7" s="1"/>
  <c r="F180" i="9"/>
  <c r="F184" s="1"/>
  <c r="F194" s="1"/>
  <c r="G9" i="7" s="1"/>
  <c r="E194" i="9"/>
  <c r="F9" i="7" s="1"/>
  <c r="H22" i="13"/>
  <c r="G8"/>
  <c r="G16" i="10"/>
  <c r="C25"/>
  <c r="H15" i="8"/>
  <c r="F25" i="10"/>
  <c r="D25"/>
  <c r="H24"/>
  <c r="E24"/>
  <c r="H23"/>
  <c r="E23"/>
  <c r="H22"/>
  <c r="E22"/>
  <c r="H21"/>
  <c r="E21"/>
  <c r="H20"/>
  <c r="E20"/>
  <c r="H19"/>
  <c r="E19"/>
  <c r="H18"/>
  <c r="E18"/>
  <c r="E25" s="1"/>
  <c r="G27"/>
  <c r="F16"/>
  <c r="D16"/>
  <c r="D27" s="1"/>
  <c r="C16"/>
  <c r="C27" s="1"/>
  <c r="H15"/>
  <c r="E15"/>
  <c r="H14"/>
  <c r="E14"/>
  <c r="H13"/>
  <c r="E13"/>
  <c r="H12"/>
  <c r="E12"/>
  <c r="H11"/>
  <c r="E11"/>
  <c r="H10"/>
  <c r="H16" s="1"/>
  <c r="E10"/>
  <c r="H9"/>
  <c r="E9"/>
  <c r="H8"/>
  <c r="E8"/>
  <c r="H7"/>
  <c r="E7"/>
  <c r="G12" i="13" l="1"/>
  <c r="G22" s="1"/>
  <c r="C8"/>
  <c r="C12" s="1"/>
  <c r="F27" i="10"/>
  <c r="H25"/>
  <c r="H27" s="1"/>
  <c r="E16"/>
  <c r="E27" s="1"/>
  <c r="D393" i="9"/>
  <c r="E30" i="8" s="1"/>
  <c r="E393" i="9"/>
  <c r="F30" i="8" s="1"/>
  <c r="F393" i="9"/>
  <c r="G30" i="8" s="1"/>
  <c r="H393" i="9"/>
  <c r="I26" i="8" s="1"/>
  <c r="C393" i="9"/>
  <c r="D30" i="8" s="1"/>
  <c r="H394" i="9"/>
  <c r="I19" i="8"/>
  <c r="G19"/>
  <c r="F19"/>
  <c r="E19"/>
  <c r="D19"/>
  <c r="I46" i="7"/>
  <c r="G46"/>
  <c r="F439" i="9" s="1"/>
  <c r="F46" i="7"/>
  <c r="E439" i="9" s="1"/>
  <c r="E46" i="7"/>
  <c r="D46"/>
  <c r="D419" i="9"/>
  <c r="E44" i="7" s="1"/>
  <c r="E419" i="9"/>
  <c r="F44" i="7" s="1"/>
  <c r="F419" i="9"/>
  <c r="G44" i="7" s="1"/>
  <c r="H419" i="9"/>
  <c r="I44" i="7" s="1"/>
  <c r="C419" i="9"/>
  <c r="D44" i="7" s="1"/>
  <c r="C437" i="9" s="1"/>
  <c r="I39" i="7"/>
  <c r="G39"/>
  <c r="F39"/>
  <c r="E39"/>
  <c r="D39"/>
  <c r="I31"/>
  <c r="G31"/>
  <c r="F31"/>
  <c r="E31"/>
  <c r="D31"/>
  <c r="I14"/>
  <c r="G14"/>
  <c r="F14"/>
  <c r="E14"/>
  <c r="D14"/>
  <c r="I20" i="6"/>
  <c r="G20"/>
  <c r="F20"/>
  <c r="E20"/>
  <c r="D20"/>
  <c r="C439" i="9" l="1"/>
  <c r="G439" s="1"/>
  <c r="D437"/>
  <c r="G437" s="1"/>
  <c r="E437"/>
  <c r="F437"/>
  <c r="D439"/>
  <c r="G419"/>
  <c r="H44" i="7" s="1"/>
  <c r="I43"/>
  <c r="C388" i="9"/>
  <c r="I38" i="7"/>
  <c r="I40" s="1"/>
  <c r="H30" i="8"/>
  <c r="D35" i="7"/>
  <c r="I35"/>
  <c r="E35"/>
  <c r="F35"/>
  <c r="G35"/>
  <c r="H20" i="6"/>
  <c r="D8" i="13"/>
  <c r="D12" s="1"/>
  <c r="C22"/>
  <c r="I48" i="7"/>
  <c r="G406" i="9"/>
  <c r="G407"/>
  <c r="D403"/>
  <c r="D410" s="1"/>
  <c r="E403"/>
  <c r="E410" s="1"/>
  <c r="F403"/>
  <c r="F410" s="1"/>
  <c r="H403"/>
  <c r="H410" s="1"/>
  <c r="H412" s="1"/>
  <c r="C403"/>
  <c r="C410" s="1"/>
  <c r="G401"/>
  <c r="G402"/>
  <c r="G399"/>
  <c r="G389"/>
  <c r="G390"/>
  <c r="G391"/>
  <c r="G392"/>
  <c r="D360"/>
  <c r="E21" i="7" s="1"/>
  <c r="E360" i="9"/>
  <c r="F21" i="7" s="1"/>
  <c r="F360" i="9"/>
  <c r="G21" i="7" s="1"/>
  <c r="H360" i="9"/>
  <c r="I21" i="7" s="1"/>
  <c r="C360" i="9"/>
  <c r="D21" i="7" s="1"/>
  <c r="H350" i="9"/>
  <c r="I20" i="7" s="1"/>
  <c r="G348" i="9"/>
  <c r="G346"/>
  <c r="G347"/>
  <c r="D331"/>
  <c r="E19" i="7" s="1"/>
  <c r="E436" i="9" s="1"/>
  <c r="E331"/>
  <c r="F19" i="7" s="1"/>
  <c r="F436" i="9" s="1"/>
  <c r="F331"/>
  <c r="G19" i="7" s="1"/>
  <c r="H331" i="9"/>
  <c r="I19" i="7" s="1"/>
  <c r="C331" i="9"/>
  <c r="D19" i="7" s="1"/>
  <c r="D436" i="9" s="1"/>
  <c r="C436" l="1"/>
  <c r="G436" s="1"/>
  <c r="G360"/>
  <c r="H21" i="7" s="1"/>
  <c r="G388" i="9"/>
  <c r="C394"/>
  <c r="D43" i="7" s="1"/>
  <c r="C345" i="9"/>
  <c r="G403"/>
  <c r="G410" s="1"/>
  <c r="G331"/>
  <c r="G393"/>
  <c r="G394"/>
  <c r="H43" i="7" s="1"/>
  <c r="H35"/>
  <c r="I50"/>
  <c r="D22" i="13"/>
  <c r="E8"/>
  <c r="E12" s="1"/>
  <c r="D318" i="9"/>
  <c r="E18" i="7" s="1"/>
  <c r="E318" i="9"/>
  <c r="F18" i="7" s="1"/>
  <c r="F318" i="9"/>
  <c r="G18" i="7" s="1"/>
  <c r="H318" i="9"/>
  <c r="I18" i="7" s="1"/>
  <c r="C435" i="9" s="1"/>
  <c r="C318"/>
  <c r="D18" i="7" s="1"/>
  <c r="D435" i="9" s="1"/>
  <c r="H271"/>
  <c r="C268" s="1"/>
  <c r="G269"/>
  <c r="G270"/>
  <c r="H265"/>
  <c r="G263"/>
  <c r="G264"/>
  <c r="D255"/>
  <c r="E255"/>
  <c r="F255"/>
  <c r="H255"/>
  <c r="C255"/>
  <c r="H241"/>
  <c r="G238"/>
  <c r="H234"/>
  <c r="G230"/>
  <c r="G231"/>
  <c r="G232"/>
  <c r="E435" l="1"/>
  <c r="G435" s="1"/>
  <c r="F435"/>
  <c r="G412"/>
  <c r="H38" i="7"/>
  <c r="D388" i="9"/>
  <c r="D394" s="1"/>
  <c r="D412" s="1"/>
  <c r="C412"/>
  <c r="D38" i="7"/>
  <c r="D40" s="1"/>
  <c r="C271" i="9"/>
  <c r="D268" s="1"/>
  <c r="D271" s="1"/>
  <c r="E268" s="1"/>
  <c r="E271" s="1"/>
  <c r="F268" s="1"/>
  <c r="F271" s="1"/>
  <c r="G268"/>
  <c r="G271" s="1"/>
  <c r="G345"/>
  <c r="G350" s="1"/>
  <c r="C350"/>
  <c r="C262"/>
  <c r="G262" s="1"/>
  <c r="H274"/>
  <c r="H276" s="1"/>
  <c r="I13" i="7" s="1"/>
  <c r="I21" i="6"/>
  <c r="C237" i="9"/>
  <c r="H243"/>
  <c r="I12" i="7" s="1"/>
  <c r="C229" i="9"/>
  <c r="G318"/>
  <c r="H18" i="7" s="1"/>
  <c r="G255" i="9"/>
  <c r="D48" i="7"/>
  <c r="F8" i="13"/>
  <c r="F12" s="1"/>
  <c r="F22" s="1"/>
  <c r="E22"/>
  <c r="H222" i="9"/>
  <c r="G219"/>
  <c r="G221"/>
  <c r="D371"/>
  <c r="E22" i="7" s="1"/>
  <c r="E43" i="8" s="1"/>
  <c r="E371" i="9"/>
  <c r="F22" i="7" s="1"/>
  <c r="F43" i="8" s="1"/>
  <c r="F371" i="9"/>
  <c r="G22" i="7" s="1"/>
  <c r="G43" i="8" s="1"/>
  <c r="H371" i="9"/>
  <c r="I22" i="7" s="1"/>
  <c r="C371" i="9"/>
  <c r="D22" i="7" s="1"/>
  <c r="D43" i="8" s="1"/>
  <c r="E21"/>
  <c r="F21"/>
  <c r="G21"/>
  <c r="I21"/>
  <c r="D21"/>
  <c r="H17"/>
  <c r="H18"/>
  <c r="H19"/>
  <c r="G168" i="9"/>
  <c r="G170"/>
  <c r="G171"/>
  <c r="G173"/>
  <c r="D163"/>
  <c r="E163"/>
  <c r="F163"/>
  <c r="H163"/>
  <c r="C163"/>
  <c r="G160"/>
  <c r="G161"/>
  <c r="G162"/>
  <c r="G159"/>
  <c r="D153"/>
  <c r="E29" i="6" s="1"/>
  <c r="E153" i="9"/>
  <c r="F29" i="6" s="1"/>
  <c r="F153" i="9"/>
  <c r="G29" i="6" s="1"/>
  <c r="H153" i="9"/>
  <c r="I29" i="6" s="1"/>
  <c r="C153" i="9"/>
  <c r="D29" i="6" s="1"/>
  <c r="G149" i="9"/>
  <c r="G150"/>
  <c r="G151"/>
  <c r="G152"/>
  <c r="G148"/>
  <c r="D142"/>
  <c r="E27" i="6" s="1"/>
  <c r="E142" i="9"/>
  <c r="F27" i="6" s="1"/>
  <c r="F142" i="9"/>
  <c r="G27" i="6" s="1"/>
  <c r="H142" i="9"/>
  <c r="I27" i="6" s="1"/>
  <c r="C142" i="9"/>
  <c r="D27" i="6" s="1"/>
  <c r="G138" i="9"/>
  <c r="G139"/>
  <c r="G140"/>
  <c r="G141"/>
  <c r="G137"/>
  <c r="D131"/>
  <c r="E19" i="6" s="1"/>
  <c r="E131" i="9"/>
  <c r="F19" i="6" s="1"/>
  <c r="F131" i="9"/>
  <c r="G19" i="6" s="1"/>
  <c r="H131" i="9"/>
  <c r="I19" i="6" s="1"/>
  <c r="C131" i="9"/>
  <c r="D19" i="6" s="1"/>
  <c r="G127" i="9"/>
  <c r="G128"/>
  <c r="G129"/>
  <c r="G130"/>
  <c r="G126"/>
  <c r="D120"/>
  <c r="E120"/>
  <c r="F120"/>
  <c r="H120"/>
  <c r="C120"/>
  <c r="G114"/>
  <c r="G115"/>
  <c r="G116"/>
  <c r="G117"/>
  <c r="G118"/>
  <c r="G113"/>
  <c r="D108"/>
  <c r="E18" i="6" s="1"/>
  <c r="E108" i="9"/>
  <c r="F18" i="6" s="1"/>
  <c r="F108" i="9"/>
  <c r="G18" i="6" s="1"/>
  <c r="H108" i="9"/>
  <c r="I18" i="6" s="1"/>
  <c r="C108" i="9"/>
  <c r="D18" i="6" s="1"/>
  <c r="G91" i="9"/>
  <c r="G92"/>
  <c r="G93"/>
  <c r="G94"/>
  <c r="G95"/>
  <c r="G96"/>
  <c r="G97"/>
  <c r="G98"/>
  <c r="G99"/>
  <c r="G100"/>
  <c r="G101"/>
  <c r="G102"/>
  <c r="G103"/>
  <c r="G104"/>
  <c r="G105"/>
  <c r="G106"/>
  <c r="G107"/>
  <c r="G90"/>
  <c r="G9" i="6"/>
  <c r="I7"/>
  <c r="G79" i="9"/>
  <c r="G80"/>
  <c r="G81"/>
  <c r="G82"/>
  <c r="G78"/>
  <c r="D83"/>
  <c r="E13" i="6" s="1"/>
  <c r="E83" i="9"/>
  <c r="F13" i="6" s="1"/>
  <c r="F83" i="9"/>
  <c r="G13" i="6" s="1"/>
  <c r="H83" i="9"/>
  <c r="I13" i="6" s="1"/>
  <c r="C83" i="9"/>
  <c r="D13" i="6" s="1"/>
  <c r="D61" i="9"/>
  <c r="E11" i="6" s="1"/>
  <c r="D431" i="9" s="1"/>
  <c r="E61"/>
  <c r="F11" i="6" s="1"/>
  <c r="E431" i="9" s="1"/>
  <c r="F61"/>
  <c r="G11" i="6" s="1"/>
  <c r="F431" i="9" s="1"/>
  <c r="H61"/>
  <c r="I11" i="6" s="1"/>
  <c r="H431" i="9" s="1"/>
  <c r="C61"/>
  <c r="D11" i="6" s="1"/>
  <c r="C431" i="9" s="1"/>
  <c r="G57"/>
  <c r="G58"/>
  <c r="G59"/>
  <c r="G60"/>
  <c r="G56"/>
  <c r="D73"/>
  <c r="E12" i="6" s="1"/>
  <c r="E73" i="9"/>
  <c r="F12" i="6" s="1"/>
  <c r="F73" i="9"/>
  <c r="G12" i="6" s="1"/>
  <c r="H73" i="9"/>
  <c r="I12" i="6" s="1"/>
  <c r="C73" i="9"/>
  <c r="D12" i="6" s="1"/>
  <c r="G68" i="9"/>
  <c r="G69"/>
  <c r="G70"/>
  <c r="G71"/>
  <c r="G72"/>
  <c r="G67"/>
  <c r="D49"/>
  <c r="E10" i="6" s="1"/>
  <c r="E49" i="9"/>
  <c r="F10" i="6" s="1"/>
  <c r="F49" i="9"/>
  <c r="G10" i="6" s="1"/>
  <c r="H49" i="9"/>
  <c r="I10" i="6" s="1"/>
  <c r="C49" i="9"/>
  <c r="D10" i="6" s="1"/>
  <c r="G48" i="9"/>
  <c r="G47"/>
  <c r="D40"/>
  <c r="E9" i="6" s="1"/>
  <c r="E40" i="9"/>
  <c r="F9" i="6" s="1"/>
  <c r="F40" i="9"/>
  <c r="H40"/>
  <c r="C40"/>
  <c r="D9" i="6" s="1"/>
  <c r="G38" i="9"/>
  <c r="G39"/>
  <c r="G37"/>
  <c r="D18"/>
  <c r="E8" i="6" s="1"/>
  <c r="E18" i="9"/>
  <c r="F8" i="6" s="1"/>
  <c r="F18" i="9"/>
  <c r="G8" i="6" s="1"/>
  <c r="H18" i="9"/>
  <c r="I8" i="6" s="1"/>
  <c r="C18" i="9"/>
  <c r="D8" i="6" s="1"/>
  <c r="G17" i="9"/>
  <c r="G16"/>
  <c r="D10"/>
  <c r="E7" i="6" s="1"/>
  <c r="E10" i="9"/>
  <c r="F7" i="6" s="1"/>
  <c r="F10" i="9"/>
  <c r="G7" i="6" s="1"/>
  <c r="H10" i="9"/>
  <c r="C10"/>
  <c r="D7" i="6" s="1"/>
  <c r="G8" i="9"/>
  <c r="G9"/>
  <c r="G7"/>
  <c r="I23" i="7" l="1"/>
  <c r="I43" i="8"/>
  <c r="I9" i="6"/>
  <c r="I25" i="8"/>
  <c r="I30" s="1"/>
  <c r="E388" i="9"/>
  <c r="E394" s="1"/>
  <c r="E412" s="1"/>
  <c r="E38" i="7"/>
  <c r="E40" s="1"/>
  <c r="I23" i="6"/>
  <c r="E43" i="7"/>
  <c r="E48" s="1"/>
  <c r="F43"/>
  <c r="D20"/>
  <c r="D23" s="1"/>
  <c r="D345" i="9"/>
  <c r="D350" s="1"/>
  <c r="C265"/>
  <c r="G265"/>
  <c r="G274" s="1"/>
  <c r="G276" s="1"/>
  <c r="H13" i="7" s="1"/>
  <c r="G237" i="9"/>
  <c r="G241" s="1"/>
  <c r="C241"/>
  <c r="H19" i="6"/>
  <c r="I11" i="7"/>
  <c r="I15" s="1"/>
  <c r="I25" s="1"/>
  <c r="I52" s="1"/>
  <c r="C218" i="9"/>
  <c r="G18"/>
  <c r="G229"/>
  <c r="G234" s="1"/>
  <c r="C234"/>
  <c r="G371"/>
  <c r="H22" i="7" s="1"/>
  <c r="H43" i="8" s="1"/>
  <c r="G49" i="9"/>
  <c r="G40"/>
  <c r="H13" i="6"/>
  <c r="G153" i="9"/>
  <c r="H27" i="6"/>
  <c r="G10" i="9"/>
  <c r="G131"/>
  <c r="G163"/>
  <c r="G73"/>
  <c r="G15" i="6"/>
  <c r="G108" i="9"/>
  <c r="G120"/>
  <c r="G61"/>
  <c r="G83"/>
  <c r="H7" i="6"/>
  <c r="H29"/>
  <c r="D50" i="7"/>
  <c r="H11" i="6"/>
  <c r="G431" i="9" s="1"/>
  <c r="H12" i="6"/>
  <c r="H9"/>
  <c r="H10"/>
  <c r="H18"/>
  <c r="H8"/>
  <c r="G142" i="9"/>
  <c r="H21" i="8"/>
  <c r="F15" i="6"/>
  <c r="D15"/>
  <c r="E15"/>
  <c r="I15"/>
  <c r="I25" l="1"/>
  <c r="I31" s="1"/>
  <c r="H167" i="9" s="1"/>
  <c r="F388"/>
  <c r="F394" s="1"/>
  <c r="F412" s="1"/>
  <c r="F38" i="7"/>
  <c r="E50"/>
  <c r="C274" i="9"/>
  <c r="C276" s="1"/>
  <c r="D13" i="7" s="1"/>
  <c r="D262" i="9"/>
  <c r="D265" s="1"/>
  <c r="F40" i="7"/>
  <c r="F48"/>
  <c r="E20"/>
  <c r="E23" s="1"/>
  <c r="E345" i="9"/>
  <c r="E350" s="1"/>
  <c r="G243"/>
  <c r="D237"/>
  <c r="D241" s="1"/>
  <c r="C243"/>
  <c r="D12" i="7" s="1"/>
  <c r="D21" i="6"/>
  <c r="D23" s="1"/>
  <c r="D25" s="1"/>
  <c r="D31" s="1"/>
  <c r="D229" i="9"/>
  <c r="D234" s="1"/>
  <c r="G218"/>
  <c r="G222" s="1"/>
  <c r="H11" i="7" s="1"/>
  <c r="C222" i="9"/>
  <c r="H15" i="6"/>
  <c r="H428" i="9" l="1"/>
  <c r="H433" s="1"/>
  <c r="H441" s="1"/>
  <c r="I6" i="8" s="1"/>
  <c r="I11" s="1"/>
  <c r="I33" s="1"/>
  <c r="I39" s="1"/>
  <c r="I35" i="6"/>
  <c r="H169" i="9"/>
  <c r="G43" i="7"/>
  <c r="G48" s="1"/>
  <c r="G38"/>
  <c r="G40" s="1"/>
  <c r="H48"/>
  <c r="H40"/>
  <c r="E262" i="9"/>
  <c r="E265" s="1"/>
  <c r="D274"/>
  <c r="D276" s="1"/>
  <c r="E13" i="7" s="1"/>
  <c r="F50"/>
  <c r="F20"/>
  <c r="F23" s="1"/>
  <c r="F345" i="9"/>
  <c r="F350" s="1"/>
  <c r="G20" i="7" s="1"/>
  <c r="E237" i="9"/>
  <c r="E241" s="1"/>
  <c r="E21" i="6"/>
  <c r="E23" s="1"/>
  <c r="E25" s="1"/>
  <c r="D243" i="9"/>
  <c r="E12" i="7" s="1"/>
  <c r="D11"/>
  <c r="D15" s="1"/>
  <c r="D25" s="1"/>
  <c r="D52" s="1"/>
  <c r="D218" i="9"/>
  <c r="D222" s="1"/>
  <c r="E229"/>
  <c r="E234" s="1"/>
  <c r="C428"/>
  <c r="C433" s="1"/>
  <c r="C441" s="1"/>
  <c r="D6" i="8" s="1"/>
  <c r="D35" i="6"/>
  <c r="C167" i="9"/>
  <c r="C169" s="1"/>
  <c r="C175" s="1"/>
  <c r="C176" s="1"/>
  <c r="D35" i="8" l="1"/>
  <c r="H35"/>
  <c r="H175" i="9"/>
  <c r="H176" s="1"/>
  <c r="I45" i="8"/>
  <c r="G50" i="7"/>
  <c r="H50"/>
  <c r="E274" i="9"/>
  <c r="E276" s="1"/>
  <c r="F13" i="7" s="1"/>
  <c r="F262" i="9"/>
  <c r="F265" s="1"/>
  <c r="F274" s="1"/>
  <c r="F276" s="1"/>
  <c r="G13" i="7" s="1"/>
  <c r="H23"/>
  <c r="G23"/>
  <c r="E31" i="6"/>
  <c r="D428" i="9"/>
  <c r="D433" s="1"/>
  <c r="D441" s="1"/>
  <c r="E6" i="8" s="1"/>
  <c r="E11" s="1"/>
  <c r="E33" s="1"/>
  <c r="F237" i="9"/>
  <c r="F241" s="1"/>
  <c r="F21" i="6"/>
  <c r="E243" i="9"/>
  <c r="F12" i="7" s="1"/>
  <c r="F229" i="9"/>
  <c r="F234" s="1"/>
  <c r="E11" i="7"/>
  <c r="E15" s="1"/>
  <c r="E25" s="1"/>
  <c r="E52" s="1"/>
  <c r="E218" i="9"/>
  <c r="E222" s="1"/>
  <c r="D11" i="8"/>
  <c r="D33" l="1"/>
  <c r="D39" s="1"/>
  <c r="E35" s="1"/>
  <c r="E39" s="1"/>
  <c r="F23" i="6"/>
  <c r="F25" s="1"/>
  <c r="G21"/>
  <c r="G23" s="1"/>
  <c r="G25" s="1"/>
  <c r="F243" i="9"/>
  <c r="G12" i="7" s="1"/>
  <c r="E35" i="6"/>
  <c r="D167" i="9"/>
  <c r="D169" s="1"/>
  <c r="D175" s="1"/>
  <c r="D176" s="1"/>
  <c r="F218"/>
  <c r="F222" s="1"/>
  <c r="G11" i="7" s="1"/>
  <c r="G15" s="1"/>
  <c r="G25" s="1"/>
  <c r="G52" s="1"/>
  <c r="F11"/>
  <c r="D45" i="8" l="1"/>
  <c r="F35"/>
  <c r="E45"/>
  <c r="H21" i="6"/>
  <c r="H23" s="1"/>
  <c r="H25" s="1"/>
  <c r="G31"/>
  <c r="F428" i="9"/>
  <c r="F433" s="1"/>
  <c r="F441" s="1"/>
  <c r="G6" i="8" s="1"/>
  <c r="G11" s="1"/>
  <c r="G33" s="1"/>
  <c r="F31" i="6"/>
  <c r="E428" i="9"/>
  <c r="F15" i="7"/>
  <c r="F25" s="1"/>
  <c r="F52" s="1"/>
  <c r="H15"/>
  <c r="H25" s="1"/>
  <c r="H52" s="1"/>
  <c r="H31" i="6" l="1"/>
  <c r="H35" s="1"/>
  <c r="G428" i="9"/>
  <c r="E433"/>
  <c r="E441" s="1"/>
  <c r="F6" i="8" s="1"/>
  <c r="G433" i="9"/>
  <c r="G441" s="1"/>
  <c r="H6" i="8" s="1"/>
  <c r="F35" i="6"/>
  <c r="E167" i="9"/>
  <c r="E169" s="1"/>
  <c r="E175" s="1"/>
  <c r="E176" s="1"/>
  <c r="F167"/>
  <c r="F169" s="1"/>
  <c r="F175" s="1"/>
  <c r="F176" s="1"/>
  <c r="G35" i="6"/>
  <c r="G167" i="9" l="1"/>
  <c r="G169" s="1"/>
  <c r="G175" s="1"/>
  <c r="G176" s="1"/>
  <c r="F11" i="8"/>
  <c r="H11"/>
  <c r="H33" l="1"/>
  <c r="H39" s="1"/>
  <c r="F33"/>
  <c r="F39" l="1"/>
  <c r="G35" l="1"/>
  <c r="G39" s="1"/>
  <c r="G45" s="1"/>
  <c r="F45"/>
  <c r="H45" l="1"/>
</calcChain>
</file>

<file path=xl/sharedStrings.xml><?xml version="1.0" encoding="utf-8"?>
<sst xmlns="http://schemas.openxmlformats.org/spreadsheetml/2006/main" count="986" uniqueCount="440">
  <si>
    <t>Cumulative to date</t>
  </si>
  <si>
    <t>Note</t>
  </si>
  <si>
    <t>2015/2016</t>
  </si>
  <si>
    <t>2014/2015</t>
  </si>
  <si>
    <t>Shs  000</t>
  </si>
  <si>
    <t>Shs 000</t>
  </si>
  <si>
    <t>30.9.2015</t>
  </si>
  <si>
    <t>31.12.2015</t>
  </si>
  <si>
    <t>31.03.2016</t>
  </si>
  <si>
    <t>30.6.2016</t>
  </si>
  <si>
    <t>Inventories</t>
  </si>
  <si>
    <t>Intangible assets</t>
  </si>
  <si>
    <t>Investment property</t>
  </si>
  <si>
    <t>Borrowings</t>
  </si>
  <si>
    <t>Finance Income</t>
  </si>
  <si>
    <t>REVENUES</t>
  </si>
  <si>
    <t>Sales</t>
  </si>
  <si>
    <t>Grants from National Government</t>
  </si>
  <si>
    <t>Proceeds from External Borrowings</t>
  </si>
  <si>
    <t>Proceeds from Domestic Borrowings</t>
  </si>
  <si>
    <t>Gains on Disposal of Non-Financial Assets</t>
  </si>
  <si>
    <t>In-Kind Contributions</t>
  </si>
  <si>
    <t>Other Income</t>
  </si>
  <si>
    <t>TOTAL REVENUES</t>
  </si>
  <si>
    <t>OPERATING EXPENSES</t>
  </si>
  <si>
    <t>Administration Costs</t>
  </si>
  <si>
    <t>Selling and Distribution Costs</t>
  </si>
  <si>
    <t>Depreciation of property, plant and equipment</t>
  </si>
  <si>
    <t>Amortisation of Intangible Assets</t>
  </si>
  <si>
    <t>TOTAL OPERATING EXPENSES</t>
  </si>
  <si>
    <t>OPERATING PROFIT/(LOSS)</t>
  </si>
  <si>
    <t>Finance Costs</t>
  </si>
  <si>
    <t>PROFIT/(LOSS) BEFORE TAXATION</t>
  </si>
  <si>
    <t>INCOME TAX EXPENSE/(CREDIT)</t>
  </si>
  <si>
    <t>PROFIT/(LOSS) AFTER TAXATION</t>
  </si>
  <si>
    <t>Earnings per share – basic and diluted</t>
  </si>
  <si>
    <t>Dividend per share</t>
  </si>
  <si>
    <t>ASSETS</t>
  </si>
  <si>
    <t>Non-Current Assets</t>
  </si>
  <si>
    <t>Property, plant and equipment</t>
  </si>
  <si>
    <t>Prepaid operating lease rentals</t>
  </si>
  <si>
    <t>Staff receivables due after one year</t>
  </si>
  <si>
    <t>Total Non-Current Assets</t>
  </si>
  <si>
    <t>Current Assets</t>
  </si>
  <si>
    <t>Trade and other receivables</t>
  </si>
  <si>
    <t>Tax recoverable</t>
  </si>
  <si>
    <t>Short-term deposits</t>
  </si>
  <si>
    <t>Bank and cash balances</t>
  </si>
  <si>
    <t>EQUITY AND LIABILITIES</t>
  </si>
  <si>
    <t>Capital and Reserves</t>
  </si>
  <si>
    <t>Ordinary share capital</t>
  </si>
  <si>
    <t>Revaluation reserve</t>
  </si>
  <si>
    <t>Fair value adjustment reserve</t>
  </si>
  <si>
    <t>Retained earnings</t>
  </si>
  <si>
    <t>Proposed dividends</t>
  </si>
  <si>
    <t>Non-Current Liabilities</t>
  </si>
  <si>
    <t>Deferred tax liability</t>
  </si>
  <si>
    <t>Total Non-Current Liabilities</t>
  </si>
  <si>
    <t>Current Liabilities</t>
  </si>
  <si>
    <t>Trade and other payables</t>
  </si>
  <si>
    <t>Retirement benefit obligations</t>
  </si>
  <si>
    <t>Provision for leave pay</t>
  </si>
  <si>
    <t>Dividends payable</t>
  </si>
  <si>
    <t>Total Current Liabilities</t>
  </si>
  <si>
    <t>TOTAL EQUITY AND LIABILITIES</t>
  </si>
  <si>
    <t>OPERATING ACTIVITIES</t>
  </si>
  <si>
    <t>Cash generated from/(used in) operations</t>
  </si>
  <si>
    <t>Interest received</t>
  </si>
  <si>
    <t>Interest paid</t>
  </si>
  <si>
    <t>Dividends paid</t>
  </si>
  <si>
    <t>Taxation paid</t>
  </si>
  <si>
    <t>Net cash generated from/(used in) operating activities</t>
  </si>
  <si>
    <t>INVESTING ACTIVITIES</t>
  </si>
  <si>
    <t>Purchase of property, plant and equipment</t>
  </si>
  <si>
    <t>Proceeds from disposal of property, plant and equipment</t>
  </si>
  <si>
    <t>Purchase of intangible assets</t>
  </si>
  <si>
    <t>Purchase of investment property</t>
  </si>
  <si>
    <t>Purchase of quoted investments</t>
  </si>
  <si>
    <t>Proceeds from disposal of quoted investments</t>
  </si>
  <si>
    <t>Net cash generated from/(used in) investing activities</t>
  </si>
  <si>
    <t>FINANCING ACTIVITIES</t>
  </si>
  <si>
    <t>Proceeds from issues of new share capital</t>
  </si>
  <si>
    <t>Proceeds from borrowings</t>
  </si>
  <si>
    <t>Repayment of borrowings</t>
  </si>
  <si>
    <t>Net cash generated from/(used in) financing activities</t>
  </si>
  <si>
    <t>INCREASE/(DECREASE) IN CASH AND CASH EQUIVALENTS</t>
  </si>
  <si>
    <t>Effects of foreign exchanges rate fluctuations</t>
  </si>
  <si>
    <t>CASH AND CASH EQUIVALENTS AT BEGINNING OF THE QUARTER</t>
  </si>
  <si>
    <t>CASH AND CASH EQUIVALENTS AT END OF THE QUARTER</t>
  </si>
  <si>
    <t>Gross sales of goods</t>
  </si>
  <si>
    <t>Gross sales of services</t>
  </si>
  <si>
    <t>Less: Value added tax on gross sales</t>
  </si>
  <si>
    <t>Current grants received</t>
  </si>
  <si>
    <t>Capital grants received</t>
  </si>
  <si>
    <t>Dollar denominated loan from ‘A’</t>
  </si>
  <si>
    <t>Sterling Pound denominated loan from ‘B’</t>
  </si>
  <si>
    <t>Euro denominated loan from ‘C’</t>
  </si>
  <si>
    <t>Kenya Shilling loan from KCB</t>
  </si>
  <si>
    <t>Kenya Shilling loan from Barclays Bank</t>
  </si>
  <si>
    <t>Kenya Shilling loan from Consolidated Bank</t>
  </si>
  <si>
    <t>Disposal of buildings</t>
  </si>
  <si>
    <t>Disposal of vehicles and other transport equipment</t>
  </si>
  <si>
    <t>Disposal of plant and machinery</t>
  </si>
  <si>
    <t>Disposal of computers and related equipment</t>
  </si>
  <si>
    <t>Disposal of office equipment, furniture and fittings</t>
  </si>
  <si>
    <t>Buildings and office space</t>
  </si>
  <si>
    <t>Motor vehicles and other transport equipment</t>
  </si>
  <si>
    <t>Plant and machinery</t>
  </si>
  <si>
    <t>Computers and related equipment</t>
  </si>
  <si>
    <t>Office equipment, furniture and fittings</t>
  </si>
  <si>
    <t>Seconded personnel</t>
  </si>
  <si>
    <t>Sale of tender documents</t>
  </si>
  <si>
    <t>Interest on staff loans</t>
  </si>
  <si>
    <t>Fines and penalties</t>
  </si>
  <si>
    <t>Cash donations</t>
  </si>
  <si>
    <t>Other miscellaneous receipts</t>
  </si>
  <si>
    <t>Directors’ emoluments</t>
  </si>
  <si>
    <t>Electricity and water</t>
  </si>
  <si>
    <t>Communication services and supplies</t>
  </si>
  <si>
    <t>Transportation, travelling and subsistence</t>
  </si>
  <si>
    <t>Advertising, printing, stationery and photocopying</t>
  </si>
  <si>
    <t>Rent expenses</t>
  </si>
  <si>
    <t>Staff training expenses</t>
  </si>
  <si>
    <t>Hospitality supplies and services</t>
  </si>
  <si>
    <t>Insurance costs</t>
  </si>
  <si>
    <t>Bank charges and commissions</t>
  </si>
  <si>
    <t>Office and general supplies and services</t>
  </si>
  <si>
    <t>Auditors’ remuneration</t>
  </si>
  <si>
    <t>Legal fees</t>
  </si>
  <si>
    <t>Consultancy fees</t>
  </si>
  <si>
    <t>Repairs and maintenance</t>
  </si>
  <si>
    <t>Provision for bad and doubtful debts</t>
  </si>
  <si>
    <t>Other operating expenses</t>
  </si>
  <si>
    <t>Salaries and allowances of permanent employees</t>
  </si>
  <si>
    <t>Wages of temporary employees</t>
  </si>
  <si>
    <t>Compulsory national health insurance schemes</t>
  </si>
  <si>
    <t>Compulsory national social security schemes</t>
  </si>
  <si>
    <t>Other pension contributions</t>
  </si>
  <si>
    <t>Leave pay and gratuity provisions</t>
  </si>
  <si>
    <t>Staff welfare</t>
  </si>
  <si>
    <t>Salaries and wages of sales personnel</t>
  </si>
  <si>
    <t>Marketing and promotional expenses</t>
  </si>
  <si>
    <t>Sales commissions</t>
  </si>
  <si>
    <t>Sales discounts and rebates</t>
  </si>
  <si>
    <t>Other selling and distribution costs</t>
  </si>
  <si>
    <t>Exchange gains on foreign current denominated loans</t>
  </si>
  <si>
    <t>Exchange gains on short-term bank deposits</t>
  </si>
  <si>
    <t>Exchange gains on cash and bank balances</t>
  </si>
  <si>
    <t>Interest income on government securities</t>
  </si>
  <si>
    <t>Interest income on short-term bank deposits</t>
  </si>
  <si>
    <t>Exchange losses on foreign current denominated loans</t>
  </si>
  <si>
    <t>Exchange losses on short-term bank deposits</t>
  </si>
  <si>
    <t>Exchange losses on cash and bank balances</t>
  </si>
  <si>
    <t>Interest expense on loans</t>
  </si>
  <si>
    <t>Interest expense on bank overdrafts</t>
  </si>
  <si>
    <t>Current taxation based on the adjusted profit for the year at 30%</t>
  </si>
  <si>
    <t>Current tax: prior year under/(over) provision</t>
  </si>
  <si>
    <t>Current year deferred tax charge</t>
  </si>
  <si>
    <t>Prior period under-provision for deferred tax</t>
  </si>
  <si>
    <t>Profit before taxation</t>
  </si>
  <si>
    <t>Tax at the applicable tax rate of 30%</t>
  </si>
  <si>
    <t>Current tax: 2010/2011 under-provision</t>
  </si>
  <si>
    <t>Tax effects of expenses not deductible for tax purposes</t>
  </si>
  <si>
    <t>Tax effects of income not taxable</t>
  </si>
  <si>
    <t>Tax effects of excess capital allowances over depreciation/amortisation</t>
  </si>
  <si>
    <t>Deferred tax prior year over-provision</t>
  </si>
  <si>
    <t>At beginning of quarter</t>
  </si>
  <si>
    <t>Additions</t>
  </si>
  <si>
    <t>Depreciation</t>
  </si>
  <si>
    <t>At end of quarter</t>
  </si>
  <si>
    <t>COST</t>
  </si>
  <si>
    <t>Disposals</t>
  </si>
  <si>
    <t>NET BOOK VALUE</t>
  </si>
  <si>
    <t xml:space="preserve">Transfer to investment property </t>
  </si>
  <si>
    <t>Additions in the period</t>
  </si>
  <si>
    <t>Charge for the period</t>
  </si>
  <si>
    <t>At end of period</t>
  </si>
  <si>
    <t>At beginning of period</t>
  </si>
  <si>
    <t>Opening valuation</t>
  </si>
  <si>
    <t>Fair value gains/(losses)</t>
  </si>
  <si>
    <t>Closing valuation</t>
  </si>
  <si>
    <t>Movements during the period</t>
  </si>
  <si>
    <t>IMPAIRMENT</t>
  </si>
  <si>
    <t>Impairment loss in the year</t>
  </si>
  <si>
    <t>At beginning of the period</t>
  </si>
  <si>
    <t>At end of the period</t>
  </si>
  <si>
    <t>Engineering stores</t>
  </si>
  <si>
    <t>Fuel, oil and lubricants</t>
  </si>
  <si>
    <t>Motor vehicle spare parts</t>
  </si>
  <si>
    <t>Goods in transit</t>
  </si>
  <si>
    <t>Stationery and general stores</t>
  </si>
  <si>
    <t>Deposits and prepayments</t>
  </si>
  <si>
    <t>VAT recoverable</t>
  </si>
  <si>
    <t>Other receivables</t>
  </si>
  <si>
    <t>Gross trade and other receivables</t>
  </si>
  <si>
    <t>Provision for bad and doubtful receivables</t>
  </si>
  <si>
    <t>Net trade and other receivables</t>
  </si>
  <si>
    <t xml:space="preserve">Trade receivables </t>
  </si>
  <si>
    <t xml:space="preserve">Staff receivables </t>
  </si>
  <si>
    <t>Income tax paid during the year</t>
  </si>
  <si>
    <t>Income tax charge for the year (note 12)</t>
  </si>
  <si>
    <t>Under/(over) provision in prior year/s (note 12)</t>
  </si>
  <si>
    <t>Cooperative Bank of Kenya</t>
  </si>
  <si>
    <t>Kenya Commercial Bank</t>
  </si>
  <si>
    <t>Barclays Bank of Kenya</t>
  </si>
  <si>
    <t>Cash at bank</t>
  </si>
  <si>
    <t>Others(specify)</t>
  </si>
  <si>
    <t>On- call deposits</t>
  </si>
  <si>
    <t>Fixed deposits account</t>
  </si>
  <si>
    <t>Staff car loan/ mortgage</t>
  </si>
  <si>
    <t>Authorised:</t>
  </si>
  <si>
    <t>XXX ordinary shares of Kshs.X par value each</t>
  </si>
  <si>
    <t>Issued and fully paid:</t>
  </si>
  <si>
    <t>External borrowings during the year</t>
  </si>
  <si>
    <t>Domestic borrowings during the year</t>
  </si>
  <si>
    <t>The analyses of both external and domestic borrowings are as follows:</t>
  </si>
  <si>
    <t>External Borrowings</t>
  </si>
  <si>
    <t>Domestic Borrowings</t>
  </si>
  <si>
    <t>Balance at beginning of the period</t>
  </si>
  <si>
    <t>Repayments of external borrowings during the period</t>
  </si>
  <si>
    <t>Repayments of domestics borrowings during the period</t>
  </si>
  <si>
    <t>Balance at end of the period</t>
  </si>
  <si>
    <t>Total balance at end of the period</t>
  </si>
  <si>
    <t>Trade payables</t>
  </si>
  <si>
    <t>Accrued expenses</t>
  </si>
  <si>
    <t>Other payables</t>
  </si>
  <si>
    <t>Shs</t>
  </si>
  <si>
    <t>30 Sept</t>
  </si>
  <si>
    <t>31 Dec</t>
  </si>
  <si>
    <t>31 Mar</t>
  </si>
  <si>
    <t>30 Jun</t>
  </si>
  <si>
    <t>Prior Year</t>
  </si>
  <si>
    <t>1. SALES</t>
  </si>
  <si>
    <t>Actual Audited</t>
  </si>
  <si>
    <t>2. GRANTS FROM NATIONAL GOVERNMENT</t>
  </si>
  <si>
    <t>3. PROCEEDS FROM EXTERNAL BORROWINGS</t>
  </si>
  <si>
    <t>6. IN-KIND DONATIONS</t>
  </si>
  <si>
    <t>7. OTHER INCOME</t>
  </si>
  <si>
    <t>8. ADMINISTRATION COSTS</t>
  </si>
  <si>
    <t>Current Year</t>
  </si>
  <si>
    <t>4. PROCEEDS FROM DOMESTIC BORROWINGS</t>
  </si>
  <si>
    <t>5. GAINS ON DISPOSAL OF NON-FINANCIAL ASSETS</t>
  </si>
  <si>
    <t>(a)   Current taxation</t>
  </si>
  <si>
    <t>(b)   Reconciliation of tax expense/(credit) to the expected tax based on profit</t>
  </si>
  <si>
    <t>Total Repayments on borrowings</t>
  </si>
  <si>
    <t>17. QUOTED INVESTMENTS</t>
  </si>
  <si>
    <t>Budget</t>
  </si>
  <si>
    <t>Actual</t>
  </si>
  <si>
    <t xml:space="preserve">Actual </t>
  </si>
  <si>
    <t>Explanation of material variances</t>
  </si>
  <si>
    <t>Variance</t>
  </si>
  <si>
    <t>Revenue</t>
  </si>
  <si>
    <t>Property taxes</t>
  </si>
  <si>
    <t>Public contributions and donations</t>
  </si>
  <si>
    <t>Fines, penalties and levies</t>
  </si>
  <si>
    <t>Licenses and permits</t>
  </si>
  <si>
    <t>Government grants and subsidies</t>
  </si>
  <si>
    <t>Rendering of services</t>
  </si>
  <si>
    <t>Sale of goods</t>
  </si>
  <si>
    <t>Gains on disposal, rental income and agency fees</t>
  </si>
  <si>
    <t>Total income</t>
  </si>
  <si>
    <t>Expenses</t>
  </si>
  <si>
    <t>Compensation of employees</t>
  </si>
  <si>
    <t>Goods and services</t>
  </si>
  <si>
    <t>Finance cost</t>
  </si>
  <si>
    <t>Rent paid</t>
  </si>
  <si>
    <t>Other payments</t>
  </si>
  <si>
    <t>Grants and subsidies paid</t>
  </si>
  <si>
    <t>Total expenditure</t>
  </si>
  <si>
    <t>Surplus for the period</t>
  </si>
  <si>
    <t>QUARTERLY STATEMENT OF PROFIT AND LOSS</t>
  </si>
  <si>
    <t>QT 1</t>
  </si>
  <si>
    <t>QT 2</t>
  </si>
  <si>
    <t>QT 3</t>
  </si>
  <si>
    <t>QT 4</t>
  </si>
  <si>
    <t>QUARTERLY STATEMENT OF FINANCIAL POSITION</t>
  </si>
  <si>
    <t>Name of entity where investment is held</t>
  </si>
  <si>
    <t>No of shares</t>
  </si>
  <si>
    <t>Nominal value of shares</t>
  </si>
  <si>
    <t>Fair value of shares</t>
  </si>
  <si>
    <t>Direct shareholding</t>
  </si>
  <si>
    <t>Indirect shareholding</t>
  </si>
  <si>
    <t>Effective shareholding</t>
  </si>
  <si>
    <t>Current year</t>
  </si>
  <si>
    <t>Prior year</t>
  </si>
  <si>
    <t>%</t>
  </si>
  <si>
    <t>Shs '000</t>
  </si>
  <si>
    <t>Shs'000</t>
  </si>
  <si>
    <t xml:space="preserve"> Entity A</t>
  </si>
  <si>
    <t xml:space="preserve"> Entity B</t>
  </si>
  <si>
    <t xml:space="preserve"> Entity C</t>
  </si>
  <si>
    <t xml:space="preserve"> Entity D</t>
  </si>
  <si>
    <t>0-30 days</t>
  </si>
  <si>
    <t>60-90 days</t>
  </si>
  <si>
    <t>90-120 days</t>
  </si>
  <si>
    <t>Over 1 year old</t>
  </si>
  <si>
    <t>Total</t>
  </si>
  <si>
    <t>Trade receivables</t>
  </si>
  <si>
    <t>Student receivables</t>
  </si>
  <si>
    <t>Staff receivavles</t>
  </si>
  <si>
    <t>Land and Buildings</t>
  </si>
  <si>
    <t>Motor vehicles</t>
  </si>
  <si>
    <t>Furniture and fittings</t>
  </si>
  <si>
    <t>Computers</t>
  </si>
  <si>
    <t>Other</t>
  </si>
  <si>
    <t>Plant and Equipment</t>
  </si>
  <si>
    <t>Capital In Progress</t>
  </si>
  <si>
    <t>Cost</t>
  </si>
  <si>
    <t xml:space="preserve">Shs </t>
  </si>
  <si>
    <t>At 1July 2013</t>
  </si>
  <si>
    <t>Transfers/adjustments</t>
  </si>
  <si>
    <t>At  June 2014</t>
  </si>
  <si>
    <t>Transfer/adjustments</t>
  </si>
  <si>
    <t>At end of year - June 2015</t>
  </si>
  <si>
    <t>Depreciation and impairment</t>
  </si>
  <si>
    <t>On Disposals</t>
  </si>
  <si>
    <t>Impairment</t>
  </si>
  <si>
    <t>At 30 June 2014</t>
  </si>
  <si>
    <t>Transfer/adjustment</t>
  </si>
  <si>
    <t>At 30 June 2015</t>
  </si>
  <si>
    <t>Net book values</t>
  </si>
  <si>
    <t>At30 June2015</t>
  </si>
  <si>
    <t>At 30 June2014</t>
  </si>
  <si>
    <t>At 1July 2014/ beginning of Quarter</t>
  </si>
  <si>
    <t>At end of the quarter/Year</t>
  </si>
  <si>
    <t>At end of quarter/Year</t>
  </si>
  <si>
    <t>Net Book Values</t>
  </si>
  <si>
    <t>STATEMENT OF BUDGET AND ACTUAL COMPARISON</t>
  </si>
  <si>
    <t>QUARTERLY STATEMENT OF CASHFLOWS</t>
  </si>
  <si>
    <t>NOTES TO THE QUARTERLY FINANCIAL STATEMENTS</t>
  </si>
  <si>
    <t xml:space="preserve">Investments </t>
  </si>
  <si>
    <t>Total  Assets</t>
  </si>
  <si>
    <t>Total Current Assets</t>
  </si>
  <si>
    <t>Balance check</t>
  </si>
  <si>
    <t>Other reserves</t>
  </si>
  <si>
    <t>Reconciliation of operating profit/(loss) to</t>
  </si>
  <si>
    <t>cash generated from/(used in) operations</t>
  </si>
  <si>
    <t>Operating profit/(loss)</t>
  </si>
  <si>
    <t>Amortisation</t>
  </si>
  <si>
    <t>(Gain)/loss on disposal of property, plant and equipment</t>
  </si>
  <si>
    <t>Operating profit/(loss) before working capital changes</t>
  </si>
  <si>
    <t>(Increase)/decrease in inventories</t>
  </si>
  <si>
    <t>(Increase)/decrease in trade and other receivables</t>
  </si>
  <si>
    <t>Increase/(decrease) in trade and other payables</t>
  </si>
  <si>
    <t>Increase/(decrease) in retirement benefit obligations</t>
  </si>
  <si>
    <t>Increase/(decrease) in provision for staff leave pay</t>
  </si>
  <si>
    <t>25. TRADE AND OTHER PAYABLES</t>
  </si>
  <si>
    <r>
      <rPr>
        <b/>
        <sz val="9"/>
        <rFont val="Times New Roman"/>
        <family val="1"/>
      </rPr>
      <t>26. NOTES TO THE STATEMENT OF CASH FLOWS</t>
    </r>
  </si>
  <si>
    <t>8 (a). STAFF COSTS</t>
  </si>
  <si>
    <t>Staff costs - note 8 (a)</t>
  </si>
  <si>
    <t>9. SELLING AND DISTRIBUTION COSTS</t>
  </si>
  <si>
    <t>10. FINANCE INCOME</t>
  </si>
  <si>
    <t>11. FINANCE COSTS</t>
  </si>
  <si>
    <t>12. INCOME TAX EXPENSE/(CREDIT)</t>
  </si>
  <si>
    <t>Check amt #</t>
  </si>
  <si>
    <r>
      <t xml:space="preserve">13. </t>
    </r>
    <r>
      <rPr>
        <sz val="9"/>
        <color rgb="FF000000"/>
        <rFont val="Cambria"/>
        <family val="1"/>
        <scheme val="major"/>
      </rPr>
      <t xml:space="preserve"> </t>
    </r>
    <r>
      <rPr>
        <b/>
        <sz val="9"/>
        <color rgb="FF231F20"/>
        <rFont val="Cambria"/>
        <family val="1"/>
        <scheme val="major"/>
      </rPr>
      <t>PROPERTY, PLANT AND EQUIPMENT</t>
    </r>
  </si>
  <si>
    <t xml:space="preserve">Shs  </t>
  </si>
  <si>
    <t>Additions–internal development</t>
  </si>
  <si>
    <t>Amortization and impairment</t>
  </si>
  <si>
    <t>Amortization</t>
  </si>
  <si>
    <t>Impairment loss</t>
  </si>
  <si>
    <t>Net Book Value</t>
  </si>
  <si>
    <t>14. INTANGIBLE ASSETS</t>
  </si>
  <si>
    <r>
      <t xml:space="preserve">15. </t>
    </r>
    <r>
      <rPr>
        <sz val="9"/>
        <color rgb="FF000000"/>
        <rFont val="Cambria"/>
        <family val="1"/>
        <scheme val="major"/>
      </rPr>
      <t xml:space="preserve"> </t>
    </r>
    <r>
      <rPr>
        <b/>
        <sz val="9"/>
        <color rgb="FF231F20"/>
        <rFont val="Cambria"/>
        <family val="1"/>
        <scheme val="major"/>
      </rPr>
      <t>INVESTMENT PROPERTY</t>
    </r>
  </si>
  <si>
    <t>16. PREPAID OPERATING LEASE RENTALS</t>
  </si>
  <si>
    <t>AMORTISATION</t>
  </si>
  <si>
    <t>17. UNQUOTED INVESTMENTS</t>
  </si>
  <si>
    <t>18. INVENTORIES</t>
  </si>
  <si>
    <t>17. TOTAL INVESTMENTS</t>
  </si>
  <si>
    <t>19. TRADE AND OTHER RECEIVABLES</t>
  </si>
  <si>
    <t>20. TAX RECOVERABLE</t>
  </si>
  <si>
    <t>21. SHORT TERM DEPOSITS</t>
  </si>
  <si>
    <t>22. BANK AND CASH BALANCES</t>
  </si>
  <si>
    <t>23. ORDINARY SHARE CAPITAL</t>
  </si>
  <si>
    <t>24. BORROWINGS</t>
  </si>
  <si>
    <t>Loan from China</t>
  </si>
  <si>
    <r>
      <t>13.  </t>
    </r>
    <r>
      <rPr>
        <b/>
        <sz val="9"/>
        <color rgb="FF231F20"/>
        <rFont val="Cambria"/>
        <family val="1"/>
        <scheme val="major"/>
      </rPr>
      <t>Property, plant and equipment</t>
    </r>
  </si>
  <si>
    <r>
      <t>13.  </t>
    </r>
    <r>
      <rPr>
        <b/>
        <sz val="9"/>
        <color rgb="FF231F20"/>
        <rFont val="Cambria"/>
        <family val="1"/>
      </rPr>
      <t>Property, plant and equipment</t>
    </r>
  </si>
  <si>
    <t>Project title</t>
  </si>
  <si>
    <t>Number</t>
  </si>
  <si>
    <t>Donor</t>
  </si>
  <si>
    <t>Period/ duration</t>
  </si>
  <si>
    <t>Donor commitment</t>
  </si>
  <si>
    <t>Separate donor reporting(yes/no)</t>
  </si>
  <si>
    <t>Name of the Entity sending the grant</t>
  </si>
  <si>
    <t>Amount recognized to Statement of Comprehensive Income</t>
  </si>
  <si>
    <t xml:space="preserve">Amount deferred </t>
  </si>
  <si>
    <t>Total grant income during the  quarter</t>
  </si>
  <si>
    <t>Sept</t>
  </si>
  <si>
    <t>National Treasury</t>
  </si>
  <si>
    <t>Comments</t>
  </si>
  <si>
    <t>World Bank</t>
  </si>
  <si>
    <t>2014 - 2018</t>
  </si>
  <si>
    <t>Yes</t>
  </si>
  <si>
    <t>Danida</t>
  </si>
  <si>
    <t>Project</t>
  </si>
  <si>
    <t>Total project Cost</t>
  </si>
  <si>
    <t>Total expended to date</t>
  </si>
  <si>
    <t>Completion %  to date</t>
  </si>
  <si>
    <t>Actual  per quarter</t>
  </si>
  <si>
    <t>Sources</t>
  </si>
  <si>
    <t>Upgrading Infrastructure</t>
  </si>
  <si>
    <t>Natural Resources Management</t>
  </si>
  <si>
    <t>xxxxxx</t>
  </si>
  <si>
    <t>28. PROJECTS DETAILS</t>
  </si>
  <si>
    <t>29. STATUS OF PROJECTS COMPLETION</t>
  </si>
  <si>
    <t>17 (a) Shareholding in other entities</t>
  </si>
  <si>
    <t>a) Investment in Treasury bills and bonds</t>
  </si>
  <si>
    <t>Financial institution</t>
  </si>
  <si>
    <t>Central Bank of Kenya</t>
  </si>
  <si>
    <t>Sub- total</t>
  </si>
  <si>
    <t>b) Investment with Financial Institutions/ Banks</t>
  </si>
  <si>
    <t>Barclays Bank</t>
  </si>
  <si>
    <t>Consolidated bank</t>
  </si>
  <si>
    <t>c) Other investments( specify)</t>
  </si>
  <si>
    <t>Equity/ shares</t>
  </si>
  <si>
    <t>Corporate bonds</t>
  </si>
  <si>
    <t>Grand total</t>
  </si>
  <si>
    <t>17. INVESTMENTS</t>
  </si>
  <si>
    <t xml:space="preserve"> 19 (a) Receivables in arrears</t>
  </si>
  <si>
    <t>(Detailed Schedule Separate)</t>
  </si>
  <si>
    <t>Amount recognised in capital fund.</t>
  </si>
  <si>
    <t>Cumulative transfers to date</t>
  </si>
  <si>
    <t>Ministry of Planning &amp; Devolution</t>
  </si>
  <si>
    <t>(Ensure that the amount recorded above as having been received from the Ministry fully reconciles to the amount recorded by the sending entity Ministry. An acknowledgement note/receipt should be raised in favour of the sending Ministry).</t>
  </si>
  <si>
    <t>2  (b) Transfers from Ministries, Departments and Agencies</t>
  </si>
  <si>
    <t>Per statement of Financial Position</t>
  </si>
  <si>
    <t>(a)</t>
  </si>
  <si>
    <t>(c)</t>
  </si>
  <si>
    <t>(b)</t>
  </si>
  <si>
    <t>(d)</t>
  </si>
  <si>
    <t>a)</t>
  </si>
  <si>
    <t>Explanatory notes</t>
  </si>
  <si>
    <t>b)</t>
  </si>
  <si>
    <t>Movement is due to increase in fixed deposits held in the current year as a result of increase in sales margins</t>
  </si>
  <si>
    <t>c)</t>
  </si>
  <si>
    <t>Movement is due to increase in taxable income as a result of increased advertising of goods and services sold by the institution</t>
  </si>
  <si>
    <t>Movement is due to the launching of an advertising campaign done by the institution to increase sales margins</t>
  </si>
  <si>
    <t>d)</t>
  </si>
  <si>
    <t>Movement is mainly due to an increase in advertising costs that are grouped under this line item as a result of the increased promotion of goods and services provided by the institution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</si>
</sst>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30">
    <font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9"/>
      <name val="Cambria"/>
      <family val="1"/>
      <scheme val="major"/>
    </font>
    <font>
      <b/>
      <sz val="9"/>
      <color rgb="FF231F20"/>
      <name val="Cambria"/>
      <family val="1"/>
      <scheme val="major"/>
    </font>
    <font>
      <b/>
      <sz val="9"/>
      <name val="Cambria"/>
      <family val="1"/>
      <scheme val="major"/>
    </font>
    <font>
      <sz val="9"/>
      <color rgb="FF000000"/>
      <name val="Cambria"/>
      <family val="1"/>
      <scheme val="major"/>
    </font>
    <font>
      <sz val="9"/>
      <color rgb="FF231F20"/>
      <name val="Cambria"/>
      <family val="1"/>
      <scheme val="major"/>
    </font>
    <font>
      <sz val="9"/>
      <color rgb="FFFF0000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</font>
    <font>
      <sz val="9"/>
      <name val="Cambria"/>
      <family val="1"/>
    </font>
    <font>
      <b/>
      <sz val="9"/>
      <color rgb="FF231F20"/>
      <name val="Cambria"/>
      <family val="1"/>
    </font>
    <font>
      <b/>
      <sz val="9"/>
      <color rgb="FF000000"/>
      <name val="Cambria"/>
      <family val="1"/>
    </font>
    <font>
      <sz val="9"/>
      <color rgb="FF231F20"/>
      <name val="Cambria"/>
      <family val="1"/>
    </font>
    <font>
      <b/>
      <sz val="9"/>
      <color rgb="FF000000"/>
      <name val="Cambria"/>
      <family val="1"/>
      <scheme val="major"/>
    </font>
    <font>
      <b/>
      <sz val="9"/>
      <color rgb="FFFF0000"/>
      <name val="Cambria"/>
      <family val="1"/>
      <scheme val="major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9"/>
      <color rgb="FF231F20"/>
      <name val="Times New Roman"/>
      <family val="1"/>
    </font>
    <font>
      <sz val="9"/>
      <name val="Times New Roman"/>
      <family val="1"/>
    </font>
    <font>
      <sz val="9"/>
      <color rgb="FF231F20"/>
      <name val="Times New Roman"/>
      <family val="1"/>
    </font>
    <font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9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0">
    <xf numFmtId="0" fontId="0" fillId="0" borderId="0" xfId="0"/>
    <xf numFmtId="164" fontId="1" fillId="0" borderId="0" xfId="1" applyNumberFormat="1" applyFont="1" applyAlignment="1">
      <alignment horizontal="right"/>
    </xf>
    <xf numFmtId="0" fontId="3" fillId="0" borderId="0" xfId="0" applyFont="1"/>
    <xf numFmtId="0" fontId="5" fillId="0" borderId="0" xfId="0" applyFont="1"/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7" fillId="0" borderId="0" xfId="0" applyFont="1" applyAlignment="1">
      <alignment vertical="top"/>
    </xf>
    <xf numFmtId="0" fontId="3" fillId="0" borderId="0" xfId="0" applyFont="1" applyFill="1"/>
    <xf numFmtId="164" fontId="5" fillId="0" borderId="0" xfId="1" applyNumberFormat="1" applyFont="1" applyAlignment="1">
      <alignment horizontal="right"/>
    </xf>
    <xf numFmtId="0" fontId="9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/>
    </xf>
    <xf numFmtId="17" fontId="4" fillId="0" borderId="1" xfId="0" quotePrefix="1" applyNumberFormat="1" applyFont="1" applyBorder="1" applyAlignment="1">
      <alignment horizontal="right" vertical="top"/>
    </xf>
    <xf numFmtId="0" fontId="5" fillId="0" borderId="1" xfId="0" applyFont="1" applyBorder="1"/>
    <xf numFmtId="164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164" fontId="3" fillId="0" borderId="1" xfId="1" applyNumberFormat="1" applyFont="1" applyBorder="1"/>
    <xf numFmtId="164" fontId="5" fillId="0" borderId="1" xfId="1" applyNumberFormat="1" applyFont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5" fillId="0" borderId="1" xfId="0" applyFont="1" applyBorder="1" applyAlignment="1">
      <alignment wrapText="1"/>
    </xf>
    <xf numFmtId="164" fontId="3" fillId="2" borderId="1" xfId="1" applyNumberFormat="1" applyFont="1" applyFill="1" applyBorder="1"/>
    <xf numFmtId="0" fontId="3" fillId="3" borderId="1" xfId="0" applyFont="1" applyFill="1" applyBorder="1"/>
    <xf numFmtId="0" fontId="4" fillId="3" borderId="1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right" vertical="top"/>
    </xf>
    <xf numFmtId="164" fontId="3" fillId="3" borderId="1" xfId="1" applyNumberFormat="1" applyFont="1" applyFill="1" applyBorder="1" applyAlignment="1">
      <alignment horizontal="right"/>
    </xf>
    <xf numFmtId="164" fontId="3" fillId="3" borderId="1" xfId="1" applyNumberFormat="1" applyFont="1" applyFill="1" applyBorder="1"/>
    <xf numFmtId="164" fontId="5" fillId="3" borderId="1" xfId="1" applyNumberFormat="1" applyFont="1" applyFill="1" applyBorder="1" applyAlignment="1">
      <alignment horizontal="right"/>
    </xf>
    <xf numFmtId="164" fontId="3" fillId="0" borderId="1" xfId="0" applyNumberFormat="1" applyFont="1" applyBorder="1"/>
    <xf numFmtId="164" fontId="5" fillId="0" borderId="1" xfId="0" applyNumberFormat="1" applyFont="1" applyBorder="1"/>
    <xf numFmtId="164" fontId="5" fillId="3" borderId="1" xfId="0" applyNumberFormat="1" applyFont="1" applyFill="1" applyBorder="1"/>
    <xf numFmtId="0" fontId="10" fillId="0" borderId="0" xfId="0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right"/>
    </xf>
    <xf numFmtId="164" fontId="3" fillId="0" borderId="1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1" fillId="0" borderId="1" xfId="0" applyFont="1" applyBorder="1"/>
    <xf numFmtId="0" fontId="12" fillId="0" borderId="1" xfId="0" applyFont="1" applyBorder="1"/>
    <xf numFmtId="0" fontId="12" fillId="0" borderId="0" xfId="0" applyFont="1"/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wrapText="1"/>
    </xf>
    <xf numFmtId="164" fontId="12" fillId="0" borderId="1" xfId="1" applyNumberFormat="1" applyFont="1" applyBorder="1"/>
    <xf numFmtId="164" fontId="11" fillId="0" borderId="1" xfId="0" applyNumberFormat="1" applyFont="1" applyBorder="1" applyAlignment="1">
      <alignment horizontal="right"/>
    </xf>
    <xf numFmtId="0" fontId="11" fillId="0" borderId="1" xfId="0" quotePrefix="1" applyFont="1" applyBorder="1" applyAlignment="1">
      <alignment horizontal="right"/>
    </xf>
    <xf numFmtId="164" fontId="11" fillId="0" borderId="1" xfId="1" applyNumberFormat="1" applyFont="1" applyBorder="1" applyAlignment="1">
      <alignment horizontal="right"/>
    </xf>
    <xf numFmtId="0" fontId="14" fillId="0" borderId="1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 indent="1"/>
    </xf>
    <xf numFmtId="164" fontId="13" fillId="0" borderId="1" xfId="1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 indent="1"/>
    </xf>
    <xf numFmtId="164" fontId="15" fillId="0" borderId="1" xfId="1" applyNumberFormat="1" applyFont="1" applyBorder="1" applyAlignment="1">
      <alignment horizontal="right" vertical="center"/>
    </xf>
    <xf numFmtId="164" fontId="15" fillId="0" borderId="1" xfId="1" quotePrefix="1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 indent="1"/>
    </xf>
    <xf numFmtId="164" fontId="13" fillId="2" borderId="1" xfId="1" applyNumberFormat="1" applyFont="1" applyFill="1" applyBorder="1" applyAlignment="1">
      <alignment horizontal="right" vertical="center"/>
    </xf>
    <xf numFmtId="164" fontId="5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right" vertical="top" wrapText="1"/>
    </xf>
    <xf numFmtId="164" fontId="4" fillId="2" borderId="1" xfId="1" applyNumberFormat="1" applyFont="1" applyFill="1" applyBorder="1" applyAlignment="1">
      <alignment horizontal="right" vertical="top" wrapText="1"/>
    </xf>
    <xf numFmtId="164" fontId="4" fillId="0" borderId="1" xfId="1" quotePrefix="1" applyNumberFormat="1" applyFont="1" applyBorder="1" applyAlignment="1">
      <alignment horizontal="right" vertical="top"/>
    </xf>
    <xf numFmtId="164" fontId="4" fillId="0" borderId="1" xfId="1" applyNumberFormat="1" applyFont="1" applyBorder="1" applyAlignment="1">
      <alignment horizontal="right" vertical="top"/>
    </xf>
    <xf numFmtId="164" fontId="4" fillId="2" borderId="1" xfId="1" applyNumberFormat="1" applyFont="1" applyFill="1" applyBorder="1" applyAlignment="1">
      <alignment horizontal="right" vertical="top"/>
    </xf>
    <xf numFmtId="0" fontId="16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64" fontId="7" fillId="0" borderId="1" xfId="1" applyNumberFormat="1" applyFont="1" applyBorder="1" applyAlignment="1">
      <alignment horizontal="right" vertical="center"/>
    </xf>
    <xf numFmtId="164" fontId="15" fillId="2" borderId="1" xfId="1" applyNumberFormat="1" applyFont="1" applyFill="1" applyBorder="1" applyAlignment="1">
      <alignment horizontal="right" vertical="center"/>
    </xf>
    <xf numFmtId="164" fontId="7" fillId="0" borderId="1" xfId="1" quotePrefix="1" applyNumberFormat="1" applyFont="1" applyBorder="1" applyAlignment="1">
      <alignment horizontal="right" vertical="center"/>
    </xf>
    <xf numFmtId="164" fontId="5" fillId="0" borderId="1" xfId="1" applyNumberFormat="1" applyFont="1" applyBorder="1"/>
    <xf numFmtId="164" fontId="5" fillId="2" borderId="1" xfId="1" applyNumberFormat="1" applyFont="1" applyFill="1" applyBorder="1"/>
    <xf numFmtId="0" fontId="4" fillId="0" borderId="1" xfId="0" applyFont="1" applyBorder="1" applyAlignment="1">
      <alignment horizontal="left" vertical="top" wrapText="1"/>
    </xf>
    <xf numFmtId="17" fontId="4" fillId="0" borderId="1" xfId="0" applyNumberFormat="1" applyFont="1" applyBorder="1" applyAlignment="1">
      <alignment horizontal="right" vertical="top"/>
    </xf>
    <xf numFmtId="17" fontId="4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vertical="top"/>
    </xf>
    <xf numFmtId="164" fontId="7" fillId="0" borderId="1" xfId="1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/>
    <xf numFmtId="164" fontId="3" fillId="0" borderId="1" xfId="0" applyNumberFormat="1" applyFont="1" applyFill="1" applyBorder="1"/>
    <xf numFmtId="0" fontId="3" fillId="0" borderId="1" xfId="0" applyFont="1" applyFill="1" applyBorder="1" applyAlignment="1"/>
    <xf numFmtId="0" fontId="5" fillId="0" borderId="1" xfId="0" applyFont="1" applyBorder="1" applyAlignment="1"/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right" vertical="top"/>
    </xf>
    <xf numFmtId="164" fontId="13" fillId="0" borderId="1" xfId="1" applyNumberFormat="1" applyFont="1" applyBorder="1" applyAlignment="1">
      <alignment horizontal="right" vertical="top"/>
    </xf>
    <xf numFmtId="164" fontId="13" fillId="3" borderId="1" xfId="1" applyNumberFormat="1" applyFont="1" applyFill="1" applyBorder="1" applyAlignment="1">
      <alignment horizontal="right" vertical="top"/>
    </xf>
    <xf numFmtId="164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indent="3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indent="4"/>
    </xf>
    <xf numFmtId="0" fontId="3" fillId="0" borderId="1" xfId="0" applyFont="1" applyBorder="1" applyAlignment="1">
      <alignment horizontal="left" wrapText="1"/>
    </xf>
    <xf numFmtId="164" fontId="3" fillId="0" borderId="1" xfId="1" applyNumberFormat="1" applyFont="1" applyBorder="1" applyAlignment="1">
      <alignment horizontal="left" indent="3"/>
    </xf>
    <xf numFmtId="164" fontId="5" fillId="0" borderId="1" xfId="1" applyNumberFormat="1" applyFont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17" fillId="0" borderId="1" xfId="0" applyFont="1" applyBorder="1"/>
    <xf numFmtId="0" fontId="17" fillId="0" borderId="0" xfId="0" applyFont="1"/>
    <xf numFmtId="164" fontId="17" fillId="0" borderId="1" xfId="0" applyNumberFormat="1" applyFont="1" applyBorder="1"/>
    <xf numFmtId="164" fontId="17" fillId="3" borderId="1" xfId="0" applyNumberFormat="1" applyFont="1" applyFill="1" applyBorder="1"/>
    <xf numFmtId="0" fontId="21" fillId="0" borderId="1" xfId="0" applyFont="1" applyBorder="1" applyAlignment="1">
      <alignment horizontal="right" vertical="center"/>
    </xf>
    <xf numFmtId="0" fontId="22" fillId="0" borderId="1" xfId="0" applyFont="1" applyBorder="1" applyAlignment="1"/>
    <xf numFmtId="0" fontId="22" fillId="0" borderId="1" xfId="0" applyFont="1" applyBorder="1" applyAlignment="1">
      <alignment vertical="center"/>
    </xf>
    <xf numFmtId="0" fontId="22" fillId="0" borderId="1" xfId="0" applyFont="1" applyBorder="1"/>
    <xf numFmtId="164" fontId="23" fillId="0" borderId="1" xfId="1" applyNumberFormat="1" applyFont="1" applyBorder="1" applyAlignment="1">
      <alignment horizontal="right" vertical="center"/>
    </xf>
    <xf numFmtId="164" fontId="24" fillId="0" borderId="1" xfId="1" applyNumberFormat="1" applyFont="1" applyBorder="1"/>
    <xf numFmtId="0" fontId="24" fillId="0" borderId="1" xfId="0" applyFont="1" applyBorder="1"/>
    <xf numFmtId="0" fontId="20" fillId="0" borderId="1" xfId="0" applyFont="1" applyBorder="1" applyAlignment="1">
      <alignment vertical="center"/>
    </xf>
    <xf numFmtId="164" fontId="21" fillId="0" borderId="1" xfId="1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3" fillId="3" borderId="1" xfId="1" applyNumberFormat="1" applyFont="1" applyFill="1" applyBorder="1" applyAlignment="1">
      <alignment horizontal="right" vertical="center"/>
    </xf>
    <xf numFmtId="164" fontId="5" fillId="3" borderId="1" xfId="1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right" vertical="center" wrapText="1"/>
    </xf>
    <xf numFmtId="0" fontId="22" fillId="3" borderId="1" xfId="0" applyFont="1" applyFill="1" applyBorder="1" applyAlignment="1">
      <alignment vertical="center" wrapText="1"/>
    </xf>
    <xf numFmtId="164" fontId="23" fillId="3" borderId="1" xfId="1" applyNumberFormat="1" applyFont="1" applyFill="1" applyBorder="1" applyAlignment="1">
      <alignment horizontal="right" vertical="center" wrapText="1"/>
    </xf>
    <xf numFmtId="164" fontId="21" fillId="3" borderId="1" xfId="1" applyNumberFormat="1" applyFont="1" applyFill="1" applyBorder="1" applyAlignment="1">
      <alignment horizontal="right" vertical="center"/>
    </xf>
    <xf numFmtId="164" fontId="24" fillId="3" borderId="1" xfId="1" applyNumberFormat="1" applyFont="1" applyFill="1" applyBorder="1"/>
    <xf numFmtId="164" fontId="19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 vertical="center"/>
    </xf>
    <xf numFmtId="43" fontId="3" fillId="0" borderId="1" xfId="1" applyNumberFormat="1" applyFont="1" applyBorder="1" applyAlignment="1">
      <alignment horizontal="right" vertical="center"/>
    </xf>
    <xf numFmtId="43" fontId="3" fillId="3" borderId="1" xfId="1" applyNumberFormat="1" applyFont="1" applyFill="1" applyBorder="1" applyAlignment="1">
      <alignment horizontal="right" vertical="center"/>
    </xf>
    <xf numFmtId="164" fontId="8" fillId="0" borderId="1" xfId="0" applyNumberFormat="1" applyFont="1" applyBorder="1"/>
    <xf numFmtId="164" fontId="5" fillId="0" borderId="1" xfId="0" applyNumberFormat="1" applyFont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5" fillId="3" borderId="1" xfId="1" applyNumberFormat="1" applyFont="1" applyFill="1" applyBorder="1"/>
    <xf numFmtId="164" fontId="8" fillId="3" borderId="1" xfId="0" applyNumberFormat="1" applyFont="1" applyFill="1" applyBorder="1"/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3" fillId="0" borderId="0" xfId="0" applyFont="1" applyBorder="1"/>
    <xf numFmtId="0" fontId="18" fillId="0" borderId="1" xfId="0" applyFont="1" applyBorder="1" applyAlignment="1">
      <alignment vertical="center"/>
    </xf>
    <xf numFmtId="164" fontId="7" fillId="0" borderId="1" xfId="1" applyNumberFormat="1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1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1" applyNumberFormat="1" applyFont="1" applyBorder="1" applyAlignment="1">
      <alignment vertical="center" wrapText="1"/>
    </xf>
    <xf numFmtId="9" fontId="1" fillId="0" borderId="1" xfId="2" applyFont="1" applyBorder="1" applyAlignment="1">
      <alignment vertical="center" wrapText="1"/>
    </xf>
    <xf numFmtId="0" fontId="7" fillId="0" borderId="2" xfId="0" applyFont="1" applyBorder="1" applyAlignment="1">
      <alignment vertical="top"/>
    </xf>
    <xf numFmtId="164" fontId="7" fillId="0" borderId="2" xfId="1" applyNumberFormat="1" applyFont="1" applyBorder="1" applyAlignment="1">
      <alignment vertical="top"/>
    </xf>
    <xf numFmtId="164" fontId="4" fillId="0" borderId="1" xfId="1" applyNumberFormat="1" applyFont="1" applyBorder="1" applyAlignment="1">
      <alignment vertical="top"/>
    </xf>
    <xf numFmtId="0" fontId="11" fillId="0" borderId="1" xfId="0" applyFont="1" applyBorder="1" applyAlignment="1">
      <alignment horizontal="left" wrapText="1"/>
    </xf>
    <xf numFmtId="9" fontId="12" fillId="0" borderId="1" xfId="2" applyFont="1" applyBorder="1"/>
    <xf numFmtId="9" fontId="11" fillId="0" borderId="1" xfId="2" applyFont="1" applyBorder="1" applyAlignment="1">
      <alignment horizontal="right"/>
    </xf>
    <xf numFmtId="0" fontId="12" fillId="0" borderId="0" xfId="0" applyFont="1" applyBorder="1"/>
    <xf numFmtId="0" fontId="12" fillId="3" borderId="1" xfId="0" applyFont="1" applyFill="1" applyBorder="1"/>
    <xf numFmtId="164" fontId="12" fillId="3" borderId="1" xfId="1" applyNumberFormat="1" applyFont="1" applyFill="1" applyBorder="1"/>
    <xf numFmtId="164" fontId="11" fillId="3" borderId="1" xfId="1" applyNumberFormat="1" applyFont="1" applyFill="1" applyBorder="1" applyAlignment="1">
      <alignment horizontal="right"/>
    </xf>
    <xf numFmtId="0" fontId="0" fillId="0" borderId="1" xfId="0" applyBorder="1"/>
    <xf numFmtId="0" fontId="25" fillId="0" borderId="1" xfId="0" applyFont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164" fontId="26" fillId="0" borderId="1" xfId="1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164" fontId="25" fillId="0" borderId="1" xfId="1" applyNumberFormat="1" applyFont="1" applyBorder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3" fillId="0" borderId="4" xfId="0" applyFont="1" applyBorder="1"/>
    <xf numFmtId="164" fontId="8" fillId="0" borderId="4" xfId="0" applyNumberFormat="1" applyFont="1" applyBorder="1"/>
    <xf numFmtId="164" fontId="3" fillId="0" borderId="4" xfId="0" applyNumberFormat="1" applyFont="1" applyBorder="1"/>
    <xf numFmtId="164" fontId="5" fillId="0" borderId="4" xfId="0" applyNumberFormat="1" applyFont="1" applyBorder="1"/>
    <xf numFmtId="0" fontId="12" fillId="0" borderId="4" xfId="0" applyFont="1" applyBorder="1"/>
    <xf numFmtId="0" fontId="11" fillId="0" borderId="4" xfId="0" applyFont="1" applyBorder="1" applyAlignment="1">
      <alignment horizontal="right" wrapText="1"/>
    </xf>
    <xf numFmtId="164" fontId="12" fillId="0" borderId="4" xfId="1" applyNumberFormat="1" applyFont="1" applyBorder="1"/>
    <xf numFmtId="164" fontId="11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164" fontId="1" fillId="0" borderId="4" xfId="1" applyNumberFormat="1" applyFont="1" applyBorder="1" applyAlignment="1">
      <alignment vertical="center" wrapText="1"/>
    </xf>
    <xf numFmtId="164" fontId="7" fillId="0" borderId="5" xfId="1" applyNumberFormat="1" applyFont="1" applyBorder="1" applyAlignment="1">
      <alignment vertical="top"/>
    </xf>
    <xf numFmtId="164" fontId="4" fillId="0" borderId="4" xfId="1" applyNumberFormat="1" applyFont="1" applyBorder="1" applyAlignment="1">
      <alignment vertical="top"/>
    </xf>
    <xf numFmtId="0" fontId="5" fillId="0" borderId="0" xfId="0" applyFont="1" applyBorder="1"/>
    <xf numFmtId="164" fontId="3" fillId="0" borderId="0" xfId="1" applyNumberFormat="1" applyFont="1" applyBorder="1"/>
    <xf numFmtId="164" fontId="5" fillId="0" borderId="0" xfId="1" applyNumberFormat="1" applyFont="1" applyBorder="1"/>
    <xf numFmtId="0" fontId="8" fillId="0" borderId="0" xfId="0" applyFont="1" applyBorder="1"/>
    <xf numFmtId="0" fontId="17" fillId="0" borderId="0" xfId="0" applyFont="1" applyBorder="1"/>
    <xf numFmtId="0" fontId="3" fillId="0" borderId="0" xfId="0" applyFont="1" applyFill="1" applyBorder="1"/>
    <xf numFmtId="0" fontId="4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/>
    </xf>
    <xf numFmtId="164" fontId="3" fillId="0" borderId="4" xfId="1" applyNumberFormat="1" applyFont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 vertical="center"/>
    </xf>
    <xf numFmtId="0" fontId="0" fillId="0" borderId="4" xfId="0" applyBorder="1"/>
    <xf numFmtId="0" fontId="25" fillId="0" borderId="4" xfId="0" applyFont="1" applyBorder="1" applyAlignment="1">
      <alignment horizontal="right" vertical="center" wrapText="1"/>
    </xf>
    <xf numFmtId="164" fontId="26" fillId="0" borderId="4" xfId="1" applyNumberFormat="1" applyFont="1" applyBorder="1" applyAlignment="1">
      <alignment horizontal="right" vertical="center" wrapText="1"/>
    </xf>
    <xf numFmtId="164" fontId="25" fillId="0" borderId="4" xfId="1" applyNumberFormat="1" applyFont="1" applyBorder="1" applyAlignment="1">
      <alignment horizontal="right" vertical="center" wrapText="1"/>
    </xf>
    <xf numFmtId="164" fontId="3" fillId="0" borderId="4" xfId="1" applyNumberFormat="1" applyFont="1" applyBorder="1"/>
    <xf numFmtId="43" fontId="3" fillId="0" borderId="4" xfId="1" applyNumberFormat="1" applyFont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164" fontId="3" fillId="0" borderId="4" xfId="1" applyNumberFormat="1" applyFont="1" applyFill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right"/>
    </xf>
    <xf numFmtId="164" fontId="11" fillId="0" borderId="4" xfId="1" applyNumberFormat="1" applyFont="1" applyBorder="1" applyAlignment="1">
      <alignment horizontal="right"/>
    </xf>
    <xf numFmtId="164" fontId="5" fillId="0" borderId="4" xfId="1" applyNumberFormat="1" applyFont="1" applyBorder="1"/>
    <xf numFmtId="0" fontId="21" fillId="0" borderId="4" xfId="0" applyFont="1" applyBorder="1" applyAlignment="1">
      <alignment horizontal="right" vertical="center"/>
    </xf>
    <xf numFmtId="0" fontId="22" fillId="0" borderId="4" xfId="0" applyFont="1" applyBorder="1"/>
    <xf numFmtId="164" fontId="23" fillId="0" borderId="4" xfId="1" applyNumberFormat="1" applyFont="1" applyBorder="1" applyAlignment="1">
      <alignment horizontal="right" vertical="center"/>
    </xf>
    <xf numFmtId="164" fontId="21" fillId="0" borderId="4" xfId="1" applyNumberFormat="1" applyFont="1" applyBorder="1" applyAlignment="1">
      <alignment horizontal="right" vertical="center"/>
    </xf>
    <xf numFmtId="164" fontId="24" fillId="0" borderId="4" xfId="1" applyNumberFormat="1" applyFont="1" applyBorder="1"/>
    <xf numFmtId="164" fontId="3" fillId="3" borderId="1" xfId="0" applyNumberFormat="1" applyFont="1" applyFill="1" applyBorder="1"/>
    <xf numFmtId="0" fontId="11" fillId="3" borderId="1" xfId="0" applyFont="1" applyFill="1" applyBorder="1" applyAlignment="1">
      <alignment horizontal="right" wrapText="1"/>
    </xf>
    <xf numFmtId="164" fontId="11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/>
    </xf>
    <xf numFmtId="0" fontId="19" fillId="3" borderId="1" xfId="0" applyFont="1" applyFill="1" applyBorder="1" applyAlignment="1">
      <alignment vertical="center" wrapText="1"/>
    </xf>
    <xf numFmtId="164" fontId="1" fillId="3" borderId="1" xfId="1" applyNumberFormat="1" applyFont="1" applyFill="1" applyBorder="1" applyAlignment="1">
      <alignment vertical="center" wrapText="1"/>
    </xf>
    <xf numFmtId="164" fontId="7" fillId="3" borderId="1" xfId="1" applyNumberFormat="1" applyFont="1" applyFill="1" applyBorder="1" applyAlignment="1">
      <alignment vertical="top"/>
    </xf>
    <xf numFmtId="164" fontId="4" fillId="3" borderId="1" xfId="1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center" wrapText="1"/>
    </xf>
    <xf numFmtId="0" fontId="5" fillId="3" borderId="1" xfId="0" applyFont="1" applyFill="1" applyBorder="1"/>
    <xf numFmtId="165" fontId="17" fillId="0" borderId="1" xfId="0" applyNumberFormat="1" applyFont="1" applyBorder="1"/>
    <xf numFmtId="43" fontId="17" fillId="0" borderId="1" xfId="1" applyFont="1" applyBorder="1"/>
    <xf numFmtId="164" fontId="3" fillId="0" borderId="0" xfId="0" applyNumberFormat="1" applyFont="1"/>
    <xf numFmtId="164" fontId="15" fillId="3" borderId="1" xfId="1" applyNumberFormat="1" applyFont="1" applyFill="1" applyBorder="1" applyAlignment="1">
      <alignment horizontal="right" vertical="top"/>
    </xf>
    <xf numFmtId="0" fontId="29" fillId="0" borderId="0" xfId="0" applyFont="1"/>
    <xf numFmtId="0" fontId="11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2" fontId="28" fillId="0" borderId="1" xfId="0" applyNumberFormat="1" applyFont="1" applyBorder="1" applyAlignment="1">
      <alignment horizontal="justify" vertical="justify" wrapText="1"/>
    </xf>
    <xf numFmtId="2" fontId="0" fillId="0" borderId="1" xfId="0" applyNumberFormat="1" applyBorder="1" applyAlignment="1">
      <alignment horizontal="justify" vertical="justify" wrapText="1"/>
    </xf>
    <xf numFmtId="2" fontId="0" fillId="0" borderId="4" xfId="0" applyNumberFormat="1" applyBorder="1" applyAlignment="1">
      <alignment horizontal="justify" vertical="justify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1"/>
  <sheetViews>
    <sheetView workbookViewId="0">
      <pane ySplit="4" topLeftCell="A5" activePane="bottomLeft" state="frozen"/>
      <selection pane="bottomLeft" activeCell="I7" sqref="I7"/>
    </sheetView>
  </sheetViews>
  <sheetFormatPr defaultRowHeight="12"/>
  <cols>
    <col min="1" max="1" width="3.5703125" style="2" customWidth="1"/>
    <col min="2" max="2" width="35.7109375" style="2" customWidth="1"/>
    <col min="3" max="3" width="5" style="2" customWidth="1"/>
    <col min="4" max="9" width="14" style="2" bestFit="1" customWidth="1"/>
    <col min="10" max="16384" width="9.140625" style="2"/>
  </cols>
  <sheetData>
    <row r="2" spans="2:9" ht="12.75">
      <c r="B2" s="10" t="s">
        <v>270</v>
      </c>
      <c r="C2" s="11"/>
      <c r="D2" s="11"/>
      <c r="E2" s="11"/>
      <c r="F2" s="11"/>
      <c r="G2" s="11"/>
      <c r="H2" s="11"/>
      <c r="I2" s="25"/>
    </row>
    <row r="3" spans="2:9" ht="24">
      <c r="B3" s="11"/>
      <c r="C3" s="11"/>
      <c r="D3" s="12" t="s">
        <v>271</v>
      </c>
      <c r="E3" s="12" t="s">
        <v>272</v>
      </c>
      <c r="F3" s="12" t="s">
        <v>273</v>
      </c>
      <c r="G3" s="12" t="s">
        <v>274</v>
      </c>
      <c r="H3" s="13" t="s">
        <v>0</v>
      </c>
      <c r="I3" s="26" t="s">
        <v>231</v>
      </c>
    </row>
    <row r="4" spans="2:9">
      <c r="B4" s="11"/>
      <c r="C4" s="14" t="s">
        <v>1</v>
      </c>
      <c r="D4" s="15" t="s">
        <v>227</v>
      </c>
      <c r="E4" s="15" t="s">
        <v>228</v>
      </c>
      <c r="F4" s="15" t="s">
        <v>229</v>
      </c>
      <c r="G4" s="15" t="s">
        <v>230</v>
      </c>
      <c r="H4" s="14" t="s">
        <v>2</v>
      </c>
      <c r="I4" s="27" t="s">
        <v>3</v>
      </c>
    </row>
    <row r="5" spans="2:9">
      <c r="B5" s="11"/>
      <c r="C5" s="11"/>
      <c r="D5" s="14" t="s">
        <v>226</v>
      </c>
      <c r="E5" s="14" t="s">
        <v>226</v>
      </c>
      <c r="F5" s="14" t="s">
        <v>226</v>
      </c>
      <c r="G5" s="14" t="s">
        <v>226</v>
      </c>
      <c r="H5" s="14" t="s">
        <v>226</v>
      </c>
      <c r="I5" s="27" t="s">
        <v>226</v>
      </c>
    </row>
    <row r="6" spans="2:9">
      <c r="B6" s="16" t="s">
        <v>15</v>
      </c>
      <c r="C6" s="11"/>
      <c r="D6" s="11"/>
      <c r="E6" s="11"/>
      <c r="F6" s="11"/>
      <c r="G6" s="11"/>
      <c r="H6" s="11"/>
      <c r="I6" s="25"/>
    </row>
    <row r="7" spans="2:9">
      <c r="B7" s="11" t="s">
        <v>16</v>
      </c>
      <c r="C7" s="11">
        <v>1</v>
      </c>
      <c r="D7" s="17">
        <f>'Notes to FS'!C10</f>
        <v>7062100</v>
      </c>
      <c r="E7" s="17">
        <f>'Notes to FS'!D10</f>
        <v>7889629</v>
      </c>
      <c r="F7" s="17">
        <f>'Notes to FS'!E10</f>
        <v>7762709</v>
      </c>
      <c r="G7" s="17">
        <f>'Notes to FS'!F10</f>
        <v>7105439</v>
      </c>
      <c r="H7" s="17">
        <f>SUM(D7:G7)</f>
        <v>29819877</v>
      </c>
      <c r="I7" s="28">
        <f>'Notes to FS'!H7</f>
        <v>7431890</v>
      </c>
    </row>
    <row r="8" spans="2:9">
      <c r="B8" s="11" t="s">
        <v>17</v>
      </c>
      <c r="C8" s="11">
        <v>2</v>
      </c>
      <c r="D8" s="17">
        <f>'Notes to FS'!C18</f>
        <v>5195100</v>
      </c>
      <c r="E8" s="17">
        <f>'Notes to FS'!D18</f>
        <v>5554760</v>
      </c>
      <c r="F8" s="17">
        <f>'Notes to FS'!E18</f>
        <v>3295550</v>
      </c>
      <c r="G8" s="17">
        <f>'Notes to FS'!F18</f>
        <v>3780999</v>
      </c>
      <c r="H8" s="17">
        <f t="shared" ref="H8:H13" si="0">SUM(D8:G8)</f>
        <v>17826409</v>
      </c>
      <c r="I8" s="28">
        <f>'Notes to FS'!H18</f>
        <v>4429899</v>
      </c>
    </row>
    <row r="9" spans="2:9">
      <c r="B9" s="11" t="s">
        <v>18</v>
      </c>
      <c r="C9" s="11">
        <v>3</v>
      </c>
      <c r="D9" s="17">
        <f>'Notes to FS'!C40</f>
        <v>7390440</v>
      </c>
      <c r="E9" s="17">
        <f>'Notes to FS'!D40</f>
        <v>6653413</v>
      </c>
      <c r="F9" s="17">
        <f>'Notes to FS'!E40</f>
        <v>5502999</v>
      </c>
      <c r="G9" s="17">
        <f>'Notes to FS'!F39</f>
        <v>2144559</v>
      </c>
      <c r="H9" s="17">
        <f t="shared" si="0"/>
        <v>21691411</v>
      </c>
      <c r="I9" s="28">
        <f>'Notes to FS'!H40</f>
        <v>5414500</v>
      </c>
    </row>
    <row r="10" spans="2:9">
      <c r="B10" s="11" t="s">
        <v>19</v>
      </c>
      <c r="C10" s="11">
        <v>4</v>
      </c>
      <c r="D10" s="17">
        <f>'Notes to FS'!C49</f>
        <v>3341659</v>
      </c>
      <c r="E10" s="17">
        <f>'Notes to FS'!D49</f>
        <v>4229980</v>
      </c>
      <c r="F10" s="17">
        <f>'Notes to FS'!E49</f>
        <v>4258950</v>
      </c>
      <c r="G10" s="17">
        <f>'Notes to FS'!F49</f>
        <v>3554410</v>
      </c>
      <c r="H10" s="17">
        <f t="shared" si="0"/>
        <v>15384999</v>
      </c>
      <c r="I10" s="28">
        <f>'Notes to FS'!H49</f>
        <v>4597700</v>
      </c>
    </row>
    <row r="11" spans="2:9">
      <c r="B11" s="18" t="s">
        <v>20</v>
      </c>
      <c r="C11" s="11">
        <v>5</v>
      </c>
      <c r="D11" s="17">
        <f>'Notes to FS'!C61</f>
        <v>7718026</v>
      </c>
      <c r="E11" s="17">
        <f>'Notes to FS'!D61</f>
        <v>7292799</v>
      </c>
      <c r="F11" s="17">
        <f>'Notes to FS'!E61</f>
        <v>8279495</v>
      </c>
      <c r="G11" s="17">
        <f>'Notes to FS'!F61</f>
        <v>11178079</v>
      </c>
      <c r="H11" s="17">
        <f t="shared" si="0"/>
        <v>34468399</v>
      </c>
      <c r="I11" s="28">
        <f>'Notes to FS'!H61</f>
        <v>8395859</v>
      </c>
    </row>
    <row r="12" spans="2:9">
      <c r="B12" s="11" t="s">
        <v>21</v>
      </c>
      <c r="C12" s="11">
        <v>6</v>
      </c>
      <c r="D12" s="17">
        <f>'Notes to FS'!C73</f>
        <v>14114000</v>
      </c>
      <c r="E12" s="17">
        <f>'Notes to FS'!D73</f>
        <v>13505646</v>
      </c>
      <c r="F12" s="17">
        <f>'Notes to FS'!E73</f>
        <v>14385465</v>
      </c>
      <c r="G12" s="17">
        <f>'Notes to FS'!F73</f>
        <v>39157845</v>
      </c>
      <c r="H12" s="17">
        <f t="shared" si="0"/>
        <v>81162956</v>
      </c>
      <c r="I12" s="28">
        <f>'Notes to FS'!H73</f>
        <v>13788500</v>
      </c>
    </row>
    <row r="13" spans="2:9">
      <c r="B13" s="11" t="s">
        <v>22</v>
      </c>
      <c r="C13" s="11">
        <v>7</v>
      </c>
      <c r="D13" s="17">
        <f>'Notes to FS'!C83</f>
        <v>7635060</v>
      </c>
      <c r="E13" s="17">
        <f>'Notes to FS'!D83</f>
        <v>7993349</v>
      </c>
      <c r="F13" s="17">
        <f>'Notes to FS'!E83</f>
        <v>7246833</v>
      </c>
      <c r="G13" s="17">
        <f>'Notes to FS'!F83</f>
        <v>10599901</v>
      </c>
      <c r="H13" s="17">
        <f t="shared" si="0"/>
        <v>33475143</v>
      </c>
      <c r="I13" s="28">
        <f>'Notes to FS'!H83</f>
        <v>8467950</v>
      </c>
    </row>
    <row r="14" spans="2:9">
      <c r="B14" s="11"/>
      <c r="C14" s="11"/>
      <c r="D14" s="19"/>
      <c r="E14" s="19"/>
      <c r="F14" s="19"/>
      <c r="G14" s="19"/>
      <c r="H14" s="19"/>
      <c r="I14" s="29"/>
    </row>
    <row r="15" spans="2:9">
      <c r="B15" s="16" t="s">
        <v>23</v>
      </c>
      <c r="C15" s="11"/>
      <c r="D15" s="20">
        <f>SUM(D7:D14)</f>
        <v>52456385</v>
      </c>
      <c r="E15" s="20">
        <f t="shared" ref="E15:I15" si="1">SUM(E7:E14)</f>
        <v>53119576</v>
      </c>
      <c r="F15" s="20">
        <f t="shared" si="1"/>
        <v>50732001</v>
      </c>
      <c r="G15" s="20">
        <f t="shared" si="1"/>
        <v>77521232</v>
      </c>
      <c r="H15" s="20">
        <f t="shared" si="1"/>
        <v>233829194</v>
      </c>
      <c r="I15" s="30">
        <f t="shared" si="1"/>
        <v>52526298</v>
      </c>
    </row>
    <row r="16" spans="2:9">
      <c r="B16" s="11"/>
      <c r="C16" s="11"/>
      <c r="D16" s="11"/>
      <c r="E16" s="11"/>
      <c r="F16" s="11"/>
      <c r="G16" s="11"/>
      <c r="H16" s="11"/>
      <c r="I16" s="25"/>
    </row>
    <row r="17" spans="2:9">
      <c r="B17" s="16" t="s">
        <v>24</v>
      </c>
      <c r="C17" s="11"/>
      <c r="D17" s="11"/>
      <c r="E17" s="11"/>
      <c r="F17" s="11"/>
      <c r="G17" s="11"/>
      <c r="H17" s="11"/>
      <c r="I17" s="25"/>
    </row>
    <row r="18" spans="2:9">
      <c r="B18" s="11" t="s">
        <v>25</v>
      </c>
      <c r="C18" s="11">
        <v>8</v>
      </c>
      <c r="D18" s="17">
        <f>'Notes to FS'!C108</f>
        <v>22063750</v>
      </c>
      <c r="E18" s="17">
        <f>'Notes to FS'!D108</f>
        <v>21373881</v>
      </c>
      <c r="F18" s="17">
        <f>'Notes to FS'!E108</f>
        <v>19521687</v>
      </c>
      <c r="G18" s="17">
        <f>'Notes to FS'!F108</f>
        <v>21235200</v>
      </c>
      <c r="H18" s="17">
        <f t="shared" ref="H18:H21" si="2">SUM(D18:G18)</f>
        <v>84194518</v>
      </c>
      <c r="I18" s="28">
        <f>'Notes to FS'!H108</f>
        <v>19194382</v>
      </c>
    </row>
    <row r="19" spans="2:9">
      <c r="B19" s="11" t="s">
        <v>26</v>
      </c>
      <c r="C19" s="11">
        <v>9</v>
      </c>
      <c r="D19" s="17">
        <f>'Notes to FS'!C131</f>
        <v>5449723</v>
      </c>
      <c r="E19" s="17">
        <f>'Notes to FS'!D131</f>
        <v>5496313</v>
      </c>
      <c r="F19" s="17">
        <f>'Notes to FS'!E131</f>
        <v>5232346</v>
      </c>
      <c r="G19" s="17">
        <f>'Notes to FS'!F131</f>
        <v>5631155</v>
      </c>
      <c r="H19" s="17">
        <f t="shared" si="2"/>
        <v>21809537</v>
      </c>
      <c r="I19" s="28">
        <f>'Notes to FS'!H131</f>
        <v>5471742</v>
      </c>
    </row>
    <row r="20" spans="2:9" ht="24">
      <c r="B20" s="21" t="s">
        <v>27</v>
      </c>
      <c r="C20" s="22">
        <v>13</v>
      </c>
      <c r="D20" s="17">
        <f>'Notes to FS'!C221</f>
        <v>-1323262</v>
      </c>
      <c r="E20" s="17">
        <f>'Notes to FS'!D221</f>
        <v>-1323262</v>
      </c>
      <c r="F20" s="17">
        <f>'Notes to FS'!E221</f>
        <v>-1323262</v>
      </c>
      <c r="G20" s="17">
        <f>'Notes to FS'!F221</f>
        <v>-1323262</v>
      </c>
      <c r="H20" s="17">
        <f t="shared" si="2"/>
        <v>-5293048</v>
      </c>
      <c r="I20" s="28">
        <f>'Notes to FS'!H221</f>
        <v>-1665552</v>
      </c>
    </row>
    <row r="21" spans="2:9">
      <c r="B21" s="22" t="s">
        <v>28</v>
      </c>
      <c r="C21" s="22">
        <v>14</v>
      </c>
      <c r="D21" s="17">
        <f>'Notes to FS'!C241</f>
        <v>3393419</v>
      </c>
      <c r="E21" s="17">
        <f>'Notes to FS'!D241</f>
        <v>3394265</v>
      </c>
      <c r="F21" s="17">
        <f>'Notes to FS'!E241</f>
        <v>3613154</v>
      </c>
      <c r="G21" s="17">
        <f>'Notes to FS'!F241</f>
        <v>3724241</v>
      </c>
      <c r="H21" s="17">
        <f t="shared" si="2"/>
        <v>14125079</v>
      </c>
      <c r="I21" s="28">
        <f>'Notes to FS'!H241</f>
        <v>3324627</v>
      </c>
    </row>
    <row r="22" spans="2:9">
      <c r="B22" s="11"/>
      <c r="C22" s="11"/>
      <c r="D22" s="19"/>
      <c r="E22" s="19"/>
      <c r="F22" s="19"/>
      <c r="G22" s="19"/>
      <c r="H22" s="19"/>
      <c r="I22" s="29"/>
    </row>
    <row r="23" spans="2:9">
      <c r="B23" s="16" t="s">
        <v>29</v>
      </c>
      <c r="C23" s="11"/>
      <c r="D23" s="20">
        <f>SUM(D18:D22)</f>
        <v>29583630</v>
      </c>
      <c r="E23" s="20">
        <f t="shared" ref="E23:I23" si="3">SUM(E18:E22)</f>
        <v>28941197</v>
      </c>
      <c r="F23" s="20">
        <f t="shared" si="3"/>
        <v>27043925</v>
      </c>
      <c r="G23" s="20">
        <f t="shared" si="3"/>
        <v>29267334</v>
      </c>
      <c r="H23" s="20">
        <f t="shared" si="3"/>
        <v>114836086</v>
      </c>
      <c r="I23" s="30">
        <f t="shared" si="3"/>
        <v>26325199</v>
      </c>
    </row>
    <row r="24" spans="2:9">
      <c r="B24" s="11"/>
      <c r="C24" s="11"/>
      <c r="D24" s="11"/>
      <c r="E24" s="11"/>
      <c r="F24" s="11"/>
      <c r="G24" s="11"/>
      <c r="H24" s="11"/>
      <c r="I24" s="25"/>
    </row>
    <row r="25" spans="2:9">
      <c r="B25" s="16" t="s">
        <v>30</v>
      </c>
      <c r="C25" s="11"/>
      <c r="D25" s="32">
        <f>D15-D23</f>
        <v>22872755</v>
      </c>
      <c r="E25" s="32">
        <f t="shared" ref="E25:I25" si="4">E15-E23</f>
        <v>24178379</v>
      </c>
      <c r="F25" s="32">
        <f t="shared" si="4"/>
        <v>23688076</v>
      </c>
      <c r="G25" s="32">
        <f t="shared" si="4"/>
        <v>48253898</v>
      </c>
      <c r="H25" s="32">
        <f t="shared" si="4"/>
        <v>118993108</v>
      </c>
      <c r="I25" s="33">
        <f t="shared" si="4"/>
        <v>26201099</v>
      </c>
    </row>
    <row r="26" spans="2:9">
      <c r="B26" s="16"/>
      <c r="C26" s="11"/>
      <c r="D26" s="11"/>
      <c r="E26" s="11"/>
      <c r="F26" s="11"/>
      <c r="G26" s="11"/>
      <c r="H26" s="11"/>
      <c r="I26" s="25"/>
    </row>
    <row r="27" spans="2:9">
      <c r="B27" s="11" t="s">
        <v>14</v>
      </c>
      <c r="C27" s="11">
        <v>10</v>
      </c>
      <c r="D27" s="17">
        <f>'Notes to FS'!C142</f>
        <v>12289000</v>
      </c>
      <c r="E27" s="17">
        <f>'Notes to FS'!D142</f>
        <v>11574536</v>
      </c>
      <c r="F27" s="17">
        <f>'Notes to FS'!E142</f>
        <v>8546049</v>
      </c>
      <c r="G27" s="17">
        <f>'Notes to FS'!F142</f>
        <v>12328159</v>
      </c>
      <c r="H27" s="17">
        <f>SUM(D27:G27)</f>
        <v>44737744</v>
      </c>
      <c r="I27" s="28">
        <f>'Notes to FS'!H142</f>
        <v>10131985</v>
      </c>
    </row>
    <row r="28" spans="2:9">
      <c r="B28" s="11"/>
      <c r="C28" s="11"/>
      <c r="D28" s="19"/>
      <c r="E28" s="19"/>
      <c r="F28" s="19"/>
      <c r="G28" s="19"/>
      <c r="H28" s="19"/>
      <c r="I28" s="29"/>
    </row>
    <row r="29" spans="2:9">
      <c r="B29" s="11" t="s">
        <v>31</v>
      </c>
      <c r="C29" s="11">
        <v>11</v>
      </c>
      <c r="D29" s="17">
        <f>'Notes to FS'!C153</f>
        <v>7339481</v>
      </c>
      <c r="E29" s="17">
        <f>'Notes to FS'!D153</f>
        <v>7770815</v>
      </c>
      <c r="F29" s="17">
        <f>'Notes to FS'!E153</f>
        <v>6196820</v>
      </c>
      <c r="G29" s="17">
        <f>'Notes to FS'!F153</f>
        <v>7861889</v>
      </c>
      <c r="H29" s="17">
        <f>SUM(D29:G29)</f>
        <v>29169005</v>
      </c>
      <c r="I29" s="28">
        <f>'Notes to FS'!H153</f>
        <v>6790327</v>
      </c>
    </row>
    <row r="30" spans="2:9">
      <c r="B30" s="11"/>
      <c r="C30" s="11"/>
      <c r="D30" s="19"/>
      <c r="E30" s="19"/>
      <c r="F30" s="19"/>
      <c r="G30" s="19"/>
      <c r="H30" s="19"/>
      <c r="I30" s="29"/>
    </row>
    <row r="31" spans="2:9">
      <c r="B31" s="23" t="s">
        <v>32</v>
      </c>
      <c r="C31" s="11"/>
      <c r="D31" s="20">
        <f>D25+D27-D29</f>
        <v>27822274</v>
      </c>
      <c r="E31" s="20">
        <f t="shared" ref="E31:I31" si="5">E25+E27-E29</f>
        <v>27982100</v>
      </c>
      <c r="F31" s="20">
        <f t="shared" si="5"/>
        <v>26037305</v>
      </c>
      <c r="G31" s="20">
        <f t="shared" si="5"/>
        <v>52720168</v>
      </c>
      <c r="H31" s="20">
        <f t="shared" si="5"/>
        <v>134561847</v>
      </c>
      <c r="I31" s="30">
        <f t="shared" si="5"/>
        <v>29542757</v>
      </c>
    </row>
    <row r="32" spans="2:9">
      <c r="B32" s="16"/>
      <c r="C32" s="11"/>
      <c r="D32" s="11"/>
      <c r="E32" s="11"/>
      <c r="F32" s="11"/>
      <c r="G32" s="11"/>
      <c r="H32" s="11"/>
      <c r="I32" s="25"/>
    </row>
    <row r="33" spans="2:9">
      <c r="B33" s="16" t="s">
        <v>33</v>
      </c>
      <c r="C33" s="11">
        <v>12</v>
      </c>
      <c r="D33" s="17">
        <v>13141515</v>
      </c>
      <c r="E33" s="17">
        <v>1414255</v>
      </c>
      <c r="F33" s="17">
        <v>1415252</v>
      </c>
      <c r="G33" s="17">
        <v>1990928</v>
      </c>
      <c r="H33" s="17">
        <f>SUM(D33:G33)</f>
        <v>17961950</v>
      </c>
      <c r="I33" s="28">
        <v>1626262</v>
      </c>
    </row>
    <row r="34" spans="2:9">
      <c r="B34" s="11"/>
      <c r="C34" s="11"/>
      <c r="D34" s="19"/>
      <c r="E34" s="19"/>
      <c r="F34" s="19"/>
      <c r="G34" s="19"/>
      <c r="H34" s="19"/>
      <c r="I34" s="29"/>
    </row>
    <row r="35" spans="2:9">
      <c r="B35" s="16" t="s">
        <v>34</v>
      </c>
      <c r="C35" s="11"/>
      <c r="D35" s="20">
        <f>D31-D33</f>
        <v>14680759</v>
      </c>
      <c r="E35" s="20">
        <f t="shared" ref="E35:I35" si="6">E31-E33</f>
        <v>26567845</v>
      </c>
      <c r="F35" s="20">
        <f t="shared" si="6"/>
        <v>24622053</v>
      </c>
      <c r="G35" s="20">
        <f t="shared" si="6"/>
        <v>50729240</v>
      </c>
      <c r="H35" s="20">
        <f t="shared" si="6"/>
        <v>116599897</v>
      </c>
      <c r="I35" s="30">
        <f t="shared" si="6"/>
        <v>27916495</v>
      </c>
    </row>
    <row r="36" spans="2:9">
      <c r="B36" s="11"/>
      <c r="C36" s="11"/>
      <c r="D36" s="19"/>
      <c r="E36" s="19"/>
      <c r="F36" s="19"/>
      <c r="G36" s="19"/>
      <c r="H36" s="19"/>
      <c r="I36" s="29"/>
    </row>
    <row r="37" spans="2:9">
      <c r="B37" s="11"/>
      <c r="C37" s="11"/>
      <c r="D37" s="19"/>
      <c r="E37" s="19"/>
      <c r="F37" s="19"/>
      <c r="G37" s="19"/>
      <c r="H37" s="19"/>
      <c r="I37" s="29"/>
    </row>
    <row r="38" spans="2:9">
      <c r="B38" s="11" t="s">
        <v>35</v>
      </c>
      <c r="C38" s="11"/>
      <c r="D38" s="17">
        <v>400</v>
      </c>
      <c r="E38" s="17">
        <v>400</v>
      </c>
      <c r="F38" s="17">
        <v>400</v>
      </c>
      <c r="G38" s="17">
        <v>400</v>
      </c>
      <c r="H38" s="17">
        <v>400</v>
      </c>
      <c r="I38" s="28">
        <v>400</v>
      </c>
    </row>
    <row r="39" spans="2:9">
      <c r="B39" s="11"/>
      <c r="C39" s="11"/>
      <c r="D39" s="19"/>
      <c r="E39" s="19"/>
      <c r="F39" s="19"/>
      <c r="G39" s="19"/>
      <c r="H39" s="19"/>
      <c r="I39" s="29"/>
    </row>
    <row r="40" spans="2:9">
      <c r="B40" s="11" t="s">
        <v>36</v>
      </c>
      <c r="C40" s="11"/>
      <c r="D40" s="17">
        <v>3</v>
      </c>
      <c r="E40" s="17">
        <v>3</v>
      </c>
      <c r="F40" s="17">
        <v>3</v>
      </c>
      <c r="G40" s="17">
        <v>3</v>
      </c>
      <c r="H40" s="17">
        <v>3</v>
      </c>
      <c r="I40" s="28">
        <v>3</v>
      </c>
    </row>
    <row r="41" spans="2:9">
      <c r="B41" s="11"/>
      <c r="C41" s="11"/>
      <c r="D41" s="19"/>
      <c r="E41" s="19"/>
      <c r="F41" s="19"/>
      <c r="G41" s="19"/>
      <c r="H41" s="19"/>
      <c r="I41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52"/>
  <sheetViews>
    <sheetView workbookViewId="0">
      <pane ySplit="5" topLeftCell="A24" activePane="bottomLeft" state="frozen"/>
      <selection pane="bottomLeft" activeCell="I29" sqref="I29"/>
    </sheetView>
  </sheetViews>
  <sheetFormatPr defaultRowHeight="12"/>
  <cols>
    <col min="1" max="1" width="5" style="2" customWidth="1"/>
    <col min="2" max="2" width="29.5703125" style="2" customWidth="1"/>
    <col min="3" max="3" width="5.5703125" style="2" customWidth="1"/>
    <col min="4" max="4" width="14.140625" style="2" bestFit="1" customWidth="1"/>
    <col min="5" max="7" width="12.140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2" spans="2:9" ht="15.75">
      <c r="B2" s="34" t="s">
        <v>275</v>
      </c>
    </row>
    <row r="3" spans="2:9" ht="24">
      <c r="B3" s="11"/>
      <c r="C3" s="11"/>
      <c r="D3" s="12" t="s">
        <v>271</v>
      </c>
      <c r="E3" s="12" t="s">
        <v>272</v>
      </c>
      <c r="F3" s="12" t="s">
        <v>273</v>
      </c>
      <c r="G3" s="12" t="s">
        <v>274</v>
      </c>
      <c r="H3" s="13" t="s">
        <v>0</v>
      </c>
      <c r="I3" s="26" t="s">
        <v>233</v>
      </c>
    </row>
    <row r="4" spans="2:9">
      <c r="B4" s="11"/>
      <c r="C4" s="36" t="s">
        <v>1</v>
      </c>
      <c r="D4" s="15" t="s">
        <v>227</v>
      </c>
      <c r="E4" s="15" t="s">
        <v>228</v>
      </c>
      <c r="F4" s="15" t="s">
        <v>229</v>
      </c>
      <c r="G4" s="15" t="s">
        <v>230</v>
      </c>
      <c r="H4" s="14" t="s">
        <v>239</v>
      </c>
      <c r="I4" s="27" t="s">
        <v>231</v>
      </c>
    </row>
    <row r="5" spans="2:9">
      <c r="B5" s="11"/>
      <c r="C5" s="37"/>
      <c r="D5" s="14" t="s">
        <v>226</v>
      </c>
      <c r="E5" s="14" t="s">
        <v>226</v>
      </c>
      <c r="F5" s="14" t="s">
        <v>226</v>
      </c>
      <c r="G5" s="14" t="s">
        <v>226</v>
      </c>
      <c r="H5" s="14" t="s">
        <v>226</v>
      </c>
      <c r="I5" s="27" t="s">
        <v>226</v>
      </c>
    </row>
    <row r="6" spans="2:9">
      <c r="B6" s="11"/>
      <c r="C6" s="11"/>
      <c r="D6" s="11"/>
      <c r="E6" s="11"/>
      <c r="F6" s="11"/>
      <c r="G6" s="11"/>
      <c r="H6" s="11"/>
      <c r="I6" s="25"/>
    </row>
    <row r="7" spans="2:9">
      <c r="B7" s="16" t="s">
        <v>37</v>
      </c>
      <c r="C7" s="11"/>
      <c r="D7" s="11"/>
      <c r="E7" s="11"/>
      <c r="F7" s="11"/>
      <c r="G7" s="11"/>
      <c r="H7" s="11"/>
      <c r="I7" s="25"/>
    </row>
    <row r="8" spans="2:9">
      <c r="B8" s="16" t="s">
        <v>38</v>
      </c>
      <c r="C8" s="11"/>
      <c r="D8" s="11"/>
      <c r="E8" s="11"/>
      <c r="F8" s="11"/>
      <c r="G8" s="11"/>
      <c r="H8" s="11"/>
      <c r="I8" s="25"/>
    </row>
    <row r="9" spans="2:9">
      <c r="B9" s="11" t="s">
        <v>39</v>
      </c>
      <c r="C9" s="11">
        <v>13</v>
      </c>
      <c r="D9" s="17">
        <f>'Notes to FS'!C194</f>
        <v>74679329.75</v>
      </c>
      <c r="E9" s="17">
        <f>'Notes to FS'!D194</f>
        <v>77671938.5</v>
      </c>
      <c r="F9" s="17">
        <f>'Notes to FS'!E194</f>
        <v>80664547.25</v>
      </c>
      <c r="G9" s="17">
        <f>'Notes to FS'!F194</f>
        <v>83657156</v>
      </c>
      <c r="H9" s="17">
        <f>'Note 13 PPE - Detailed'!J29</f>
        <v>83657156</v>
      </c>
      <c r="I9" s="28">
        <f>'Note 13 PPE - Detailed'!J31</f>
        <v>71686721</v>
      </c>
    </row>
    <row r="10" spans="2:9">
      <c r="B10" s="11" t="s">
        <v>11</v>
      </c>
      <c r="C10" s="11">
        <v>14</v>
      </c>
      <c r="D10" s="17">
        <f>'Notes to FS'!C211</f>
        <v>7698939</v>
      </c>
      <c r="E10" s="17">
        <f>'Notes to FS'!D211</f>
        <v>10244769</v>
      </c>
      <c r="F10" s="17">
        <f>'Notes to FS'!E211</f>
        <v>13299519</v>
      </c>
      <c r="G10" s="17">
        <f>'Notes to FS'!F211</f>
        <v>17281520</v>
      </c>
      <c r="H10" s="17">
        <f>'Notes to FS'!G211</f>
        <v>17281520</v>
      </c>
      <c r="I10" s="28">
        <f>'Notes to FS'!H211</f>
        <v>2521939</v>
      </c>
    </row>
    <row r="11" spans="2:9">
      <c r="B11" s="11" t="s">
        <v>12</v>
      </c>
      <c r="C11" s="11">
        <v>15</v>
      </c>
      <c r="D11" s="17">
        <f>'Notes to FS'!C222</f>
        <v>4298389</v>
      </c>
      <c r="E11" s="17">
        <f>'Notes to FS'!D222</f>
        <v>5288476</v>
      </c>
      <c r="F11" s="17">
        <f>'Notes to FS'!E222</f>
        <v>6287434</v>
      </c>
      <c r="G11" s="17">
        <f>'Notes to FS'!F222</f>
        <v>7369403</v>
      </c>
      <c r="H11" s="17">
        <f>'Notes to FS'!G222</f>
        <v>7369403</v>
      </c>
      <c r="I11" s="28">
        <f>'Notes to FS'!H222</f>
        <v>3216322</v>
      </c>
    </row>
    <row r="12" spans="2:9">
      <c r="B12" s="11" t="s">
        <v>40</v>
      </c>
      <c r="C12" s="11">
        <v>16</v>
      </c>
      <c r="D12" s="17">
        <f>'Notes to FS'!C243</f>
        <v>3804353</v>
      </c>
      <c r="E12" s="17">
        <f>'Notes to FS'!D243</f>
        <v>3378053</v>
      </c>
      <c r="F12" s="17">
        <f>'Notes to FS'!E243</f>
        <v>2069276</v>
      </c>
      <c r="G12" s="17">
        <f>'Notes to FS'!F243</f>
        <v>2642735</v>
      </c>
      <c r="H12" s="17">
        <f>'Notes to FS'!G243</f>
        <v>2642735</v>
      </c>
      <c r="I12" s="28">
        <f>'Notes to FS'!H243</f>
        <v>4864234</v>
      </c>
    </row>
    <row r="13" spans="2:9">
      <c r="B13" s="11" t="s">
        <v>330</v>
      </c>
      <c r="C13" s="11">
        <v>17</v>
      </c>
      <c r="D13" s="17">
        <f>'Notes to FS'!C276</f>
        <v>16155197</v>
      </c>
      <c r="E13" s="17">
        <f>'Notes to FS'!D276</f>
        <v>16081599</v>
      </c>
      <c r="F13" s="17">
        <f>'Notes to FS'!E276</f>
        <v>14779431</v>
      </c>
      <c r="G13" s="17">
        <f>'Notes to FS'!F276</f>
        <v>16361078</v>
      </c>
      <c r="H13" s="17">
        <f>'Notes to FS'!G276</f>
        <v>16361078</v>
      </c>
      <c r="I13" s="28">
        <f>'Notes to FS'!H276</f>
        <v>16147044</v>
      </c>
    </row>
    <row r="14" spans="2:9" s="8" customFormat="1">
      <c r="B14" s="22" t="s">
        <v>41</v>
      </c>
      <c r="C14" s="38"/>
      <c r="D14" s="39">
        <f>'Notes to FS'!C327</f>
        <v>2187790</v>
      </c>
      <c r="E14" s="39">
        <f>'Notes to FS'!D327</f>
        <v>2165571</v>
      </c>
      <c r="F14" s="39">
        <f>'Notes to FS'!E327</f>
        <v>2100002</v>
      </c>
      <c r="G14" s="39">
        <f>'Notes to FS'!F327</f>
        <v>2666510</v>
      </c>
      <c r="H14" s="39">
        <f>'Notes to FS'!G327</f>
        <v>2666510</v>
      </c>
      <c r="I14" s="28">
        <f>'Notes to FS'!H328</f>
        <v>10111998</v>
      </c>
    </row>
    <row r="15" spans="2:9">
      <c r="B15" s="16" t="s">
        <v>42</v>
      </c>
      <c r="C15" s="40"/>
      <c r="D15" s="20">
        <f>SUM(D9:D14)</f>
        <v>108823997.75</v>
      </c>
      <c r="E15" s="20">
        <f t="shared" ref="E15:I15" si="0">SUM(E9:E14)</f>
        <v>114830406.5</v>
      </c>
      <c r="F15" s="20">
        <f t="shared" si="0"/>
        <v>119200209.25</v>
      </c>
      <c r="G15" s="20">
        <f t="shared" si="0"/>
        <v>129978402</v>
      </c>
      <c r="H15" s="20">
        <f t="shared" si="0"/>
        <v>129978402</v>
      </c>
      <c r="I15" s="30">
        <f t="shared" si="0"/>
        <v>108548258</v>
      </c>
    </row>
    <row r="16" spans="2:9">
      <c r="B16" s="11"/>
      <c r="C16" s="40"/>
      <c r="D16" s="11"/>
      <c r="E16" s="11"/>
      <c r="F16" s="11"/>
      <c r="G16" s="11"/>
      <c r="H16" s="11"/>
      <c r="I16" s="25"/>
    </row>
    <row r="17" spans="2:9">
      <c r="B17" s="16" t="s">
        <v>43</v>
      </c>
      <c r="C17" s="40"/>
      <c r="D17" s="11"/>
      <c r="E17" s="11"/>
      <c r="F17" s="11"/>
      <c r="G17" s="11"/>
      <c r="H17" s="11"/>
      <c r="I17" s="25"/>
    </row>
    <row r="18" spans="2:9">
      <c r="B18" s="11" t="s">
        <v>10</v>
      </c>
      <c r="C18" s="40">
        <v>18</v>
      </c>
      <c r="D18" s="17">
        <f>'Notes to FS'!C318</f>
        <v>8873979</v>
      </c>
      <c r="E18" s="17">
        <f>'Notes to FS'!D318</f>
        <v>8726526</v>
      </c>
      <c r="F18" s="17">
        <f>'Notes to FS'!E318</f>
        <v>8162722</v>
      </c>
      <c r="G18" s="17">
        <f>'Notes to FS'!F318</f>
        <v>7842582</v>
      </c>
      <c r="H18" s="17">
        <f>'Notes to FS'!G318</f>
        <v>7842582</v>
      </c>
      <c r="I18" s="28">
        <f>'Notes to FS'!H318</f>
        <v>36995855</v>
      </c>
    </row>
    <row r="19" spans="2:9">
      <c r="B19" s="11" t="s">
        <v>44</v>
      </c>
      <c r="C19" s="40">
        <v>19</v>
      </c>
      <c r="D19" s="17">
        <f>'Notes to FS'!C331</f>
        <v>11475288</v>
      </c>
      <c r="E19" s="17">
        <f>'Notes to FS'!D331</f>
        <v>13275649</v>
      </c>
      <c r="F19" s="17">
        <f>'Notes to FS'!E331</f>
        <v>12075773</v>
      </c>
      <c r="G19" s="17">
        <f>'Notes to FS'!F331</f>
        <v>11813157</v>
      </c>
      <c r="H19" s="17">
        <f>'Notes to FS'!G331</f>
        <v>11813157</v>
      </c>
      <c r="I19" s="28">
        <f>'Notes to FS'!H331</f>
        <v>47407737</v>
      </c>
    </row>
    <row r="20" spans="2:9">
      <c r="B20" s="11" t="s">
        <v>45</v>
      </c>
      <c r="C20" s="11">
        <v>20</v>
      </c>
      <c r="D20" s="17">
        <f>'Notes to FS'!C350</f>
        <v>12184910</v>
      </c>
      <c r="E20" s="17">
        <f>'Notes to FS'!D350</f>
        <v>16691174</v>
      </c>
      <c r="F20" s="17">
        <f>'Notes to FS'!E350</f>
        <v>20982436</v>
      </c>
      <c r="G20" s="17">
        <f>'Notes to FS'!F350</f>
        <v>24737778</v>
      </c>
      <c r="H20" s="17">
        <f>'Notes to FS'!G350</f>
        <v>24737778</v>
      </c>
      <c r="I20" s="28">
        <f>'Notes to FS'!H350</f>
        <v>8095545</v>
      </c>
    </row>
    <row r="21" spans="2:9">
      <c r="B21" s="11" t="s">
        <v>46</v>
      </c>
      <c r="C21" s="11">
        <v>21</v>
      </c>
      <c r="D21" s="17">
        <f>'Notes to FS'!C360</f>
        <v>5421792</v>
      </c>
      <c r="E21" s="17">
        <f>'Notes to FS'!D360</f>
        <v>6438935</v>
      </c>
      <c r="F21" s="17">
        <f>'Notes to FS'!E360</f>
        <v>6665322</v>
      </c>
      <c r="G21" s="17">
        <f>'Notes to FS'!F360</f>
        <v>6277442</v>
      </c>
      <c r="H21" s="17">
        <f>'Notes to FS'!G360</f>
        <v>6277442</v>
      </c>
      <c r="I21" s="28">
        <f>'Notes to FS'!H360</f>
        <v>23008997</v>
      </c>
    </row>
    <row r="22" spans="2:9">
      <c r="B22" s="11" t="s">
        <v>47</v>
      </c>
      <c r="C22" s="11">
        <v>22</v>
      </c>
      <c r="D22" s="17">
        <f>'Notes to FS'!C371</f>
        <v>5982082</v>
      </c>
      <c r="E22" s="17">
        <f>'Notes to FS'!D371</f>
        <v>7048432</v>
      </c>
      <c r="F22" s="17">
        <f>'Notes to FS'!E371</f>
        <v>7235708</v>
      </c>
      <c r="G22" s="17">
        <f>'Notes to FS'!F371</f>
        <v>9603504</v>
      </c>
      <c r="H22" s="17">
        <f>'Notes to FS'!G371</f>
        <v>9603504</v>
      </c>
      <c r="I22" s="28">
        <f>'Notes to FS'!H371</f>
        <v>41044387</v>
      </c>
    </row>
    <row r="23" spans="2:9">
      <c r="B23" s="16" t="s">
        <v>332</v>
      </c>
      <c r="C23" s="11"/>
      <c r="D23" s="20">
        <f>SUM(D18:D22)</f>
        <v>43938051</v>
      </c>
      <c r="E23" s="20">
        <f t="shared" ref="E23:I23" si="1">SUM(E18:E22)</f>
        <v>52180716</v>
      </c>
      <c r="F23" s="20">
        <f t="shared" si="1"/>
        <v>55121961</v>
      </c>
      <c r="G23" s="20">
        <f t="shared" si="1"/>
        <v>60274463</v>
      </c>
      <c r="H23" s="20">
        <f t="shared" si="1"/>
        <v>60274463</v>
      </c>
      <c r="I23" s="30">
        <f t="shared" si="1"/>
        <v>156552521</v>
      </c>
    </row>
    <row r="24" spans="2:9">
      <c r="B24" s="11"/>
      <c r="C24" s="11"/>
      <c r="D24" s="17"/>
      <c r="E24" s="17"/>
      <c r="F24" s="17"/>
      <c r="G24" s="17"/>
      <c r="H24" s="17"/>
      <c r="I24" s="28"/>
    </row>
    <row r="25" spans="2:9">
      <c r="B25" s="16" t="s">
        <v>331</v>
      </c>
      <c r="C25" s="11"/>
      <c r="D25" s="20">
        <f>D15+D23</f>
        <v>152762048.75</v>
      </c>
      <c r="E25" s="20">
        <f t="shared" ref="E25:I25" si="2">E15+E23</f>
        <v>167011122.5</v>
      </c>
      <c r="F25" s="20">
        <f t="shared" si="2"/>
        <v>174322170.25</v>
      </c>
      <c r="G25" s="20">
        <f t="shared" si="2"/>
        <v>190252865</v>
      </c>
      <c r="H25" s="20">
        <f t="shared" si="2"/>
        <v>190252865</v>
      </c>
      <c r="I25" s="30">
        <f t="shared" si="2"/>
        <v>265100779</v>
      </c>
    </row>
    <row r="26" spans="2:9">
      <c r="B26" s="11"/>
      <c r="C26" s="11"/>
      <c r="D26" s="11"/>
      <c r="E26" s="11"/>
      <c r="F26" s="11"/>
      <c r="G26" s="11"/>
      <c r="H26" s="11"/>
      <c r="I26" s="25"/>
    </row>
    <row r="27" spans="2:9">
      <c r="B27" s="16" t="s">
        <v>48</v>
      </c>
      <c r="C27" s="11"/>
      <c r="D27" s="11"/>
      <c r="E27" s="11"/>
      <c r="F27" s="11"/>
      <c r="G27" s="11"/>
      <c r="H27" s="11"/>
      <c r="I27" s="25"/>
    </row>
    <row r="28" spans="2:9">
      <c r="B28" s="16" t="s">
        <v>49</v>
      </c>
      <c r="C28" s="11"/>
      <c r="D28" s="11"/>
      <c r="E28" s="11"/>
      <c r="F28" s="11"/>
      <c r="G28" s="11"/>
      <c r="H28" s="11"/>
      <c r="I28" s="25"/>
    </row>
    <row r="29" spans="2:9">
      <c r="B29" s="11" t="s">
        <v>50</v>
      </c>
      <c r="C29" s="11">
        <v>23</v>
      </c>
      <c r="D29" s="17">
        <f>'Notes to FS'!C380</f>
        <v>4000000</v>
      </c>
      <c r="E29" s="17">
        <f>'Notes to FS'!D380</f>
        <v>4000000</v>
      </c>
      <c r="F29" s="17">
        <f>'Notes to FS'!E380</f>
        <v>4000000</v>
      </c>
      <c r="G29" s="17">
        <f>'Notes to FS'!F380</f>
        <v>4000000</v>
      </c>
      <c r="H29" s="17">
        <f>'Notes to FS'!G380</f>
        <v>4000000</v>
      </c>
      <c r="I29" s="28">
        <f>'Notes to FS'!H377</f>
        <v>5000000</v>
      </c>
    </row>
    <row r="30" spans="2:9">
      <c r="B30" s="11" t="s">
        <v>51</v>
      </c>
      <c r="C30" s="11"/>
      <c r="D30" s="17">
        <v>2413130.75</v>
      </c>
      <c r="E30" s="17">
        <v>2655511.5</v>
      </c>
      <c r="F30" s="17">
        <v>2887891.25</v>
      </c>
      <c r="G30" s="17">
        <v>2776151</v>
      </c>
      <c r="H30" s="17">
        <v>2776151</v>
      </c>
      <c r="I30" s="28">
        <v>1414422</v>
      </c>
    </row>
    <row r="31" spans="2:9" s="8" customFormat="1">
      <c r="B31" s="22" t="s">
        <v>52</v>
      </c>
      <c r="C31" s="22"/>
      <c r="D31" s="39">
        <f>'Notes to FS'!C253</f>
        <v>1244456</v>
      </c>
      <c r="E31" s="39">
        <f>'Notes to FS'!D253</f>
        <v>1677561</v>
      </c>
      <c r="F31" s="39">
        <f>'Notes to FS'!E253</f>
        <v>1889781</v>
      </c>
      <c r="G31" s="39">
        <f>'Notes to FS'!F253</f>
        <v>1772652</v>
      </c>
      <c r="H31" s="39">
        <f>'Notes to FS'!G253</f>
        <v>1772652</v>
      </c>
      <c r="I31" s="28">
        <f>'Notes to FS'!H253</f>
        <v>1233431</v>
      </c>
    </row>
    <row r="32" spans="2:9">
      <c r="B32" s="11" t="s">
        <v>53</v>
      </c>
      <c r="C32" s="11"/>
      <c r="D32" s="17">
        <v>1324422</v>
      </c>
      <c r="E32" s="17">
        <v>1423222</v>
      </c>
      <c r="F32" s="17">
        <v>1766622</v>
      </c>
      <c r="G32" s="17">
        <v>1899922</v>
      </c>
      <c r="H32" s="17">
        <v>1899922</v>
      </c>
      <c r="I32" s="28">
        <v>1765522</v>
      </c>
    </row>
    <row r="33" spans="2:9">
      <c r="B33" s="11" t="s">
        <v>54</v>
      </c>
      <c r="C33" s="11"/>
      <c r="D33" s="17">
        <v>1324242</v>
      </c>
      <c r="E33" s="17">
        <v>1625222</v>
      </c>
      <c r="F33" s="17">
        <v>1998882</v>
      </c>
      <c r="G33" s="17">
        <v>1982822</v>
      </c>
      <c r="H33" s="17">
        <v>1982822</v>
      </c>
      <c r="I33" s="28">
        <v>1524242</v>
      </c>
    </row>
    <row r="34" spans="2:9">
      <c r="B34" s="11" t="s">
        <v>334</v>
      </c>
      <c r="C34" s="11"/>
      <c r="D34" s="17">
        <v>-24300975</v>
      </c>
      <c r="E34" s="17">
        <v>-8207096</v>
      </c>
      <c r="F34" s="17">
        <v>-412806</v>
      </c>
      <c r="G34" s="17">
        <v>15542181</v>
      </c>
      <c r="H34" s="17">
        <v>15542181</v>
      </c>
      <c r="I34" s="28">
        <v>85905795</v>
      </c>
    </row>
    <row r="35" spans="2:9">
      <c r="B35" s="16" t="s">
        <v>49</v>
      </c>
      <c r="C35" s="11"/>
      <c r="D35" s="20">
        <f>SUM(D29:D34)</f>
        <v>-13994724.25</v>
      </c>
      <c r="E35" s="20">
        <f t="shared" ref="E35:I35" si="3">SUM(E29:E34)</f>
        <v>3174420.5</v>
      </c>
      <c r="F35" s="20">
        <f t="shared" si="3"/>
        <v>12130370.25</v>
      </c>
      <c r="G35" s="20">
        <f t="shared" si="3"/>
        <v>27973728</v>
      </c>
      <c r="H35" s="20">
        <f t="shared" si="3"/>
        <v>27973728</v>
      </c>
      <c r="I35" s="30">
        <f t="shared" si="3"/>
        <v>96843412</v>
      </c>
    </row>
    <row r="36" spans="2:9">
      <c r="B36" s="11"/>
      <c r="C36" s="11"/>
      <c r="D36" s="11"/>
      <c r="E36" s="11"/>
      <c r="F36" s="11"/>
      <c r="G36" s="11"/>
      <c r="H36" s="11"/>
      <c r="I36" s="25"/>
    </row>
    <row r="37" spans="2:9">
      <c r="B37" s="16" t="s">
        <v>55</v>
      </c>
      <c r="C37" s="11"/>
      <c r="D37" s="11"/>
      <c r="E37" s="11"/>
      <c r="F37" s="11"/>
      <c r="G37" s="11"/>
      <c r="H37" s="11"/>
      <c r="I37" s="25"/>
    </row>
    <row r="38" spans="2:9" s="8" customFormat="1">
      <c r="B38" s="22" t="s">
        <v>13</v>
      </c>
      <c r="C38" s="22">
        <v>24</v>
      </c>
      <c r="D38" s="39">
        <f>'Notes to FS'!C394</f>
        <v>78736852</v>
      </c>
      <c r="E38" s="39">
        <f>'Notes to FS'!D394</f>
        <v>76985792</v>
      </c>
      <c r="F38" s="39">
        <f>'Notes to FS'!E394</f>
        <v>76999211</v>
      </c>
      <c r="G38" s="39">
        <f>'Notes to FS'!F394</f>
        <v>76775761</v>
      </c>
      <c r="H38" s="39">
        <f>'Notes to FS'!G394</f>
        <v>76775761</v>
      </c>
      <c r="I38" s="28">
        <f>'Notes to FS'!H394</f>
        <v>79179852</v>
      </c>
    </row>
    <row r="39" spans="2:9" s="8" customFormat="1">
      <c r="B39" s="22" t="s">
        <v>56</v>
      </c>
      <c r="C39" s="22"/>
      <c r="D39" s="39">
        <f>'Notes to FS'!C174</f>
        <v>1</v>
      </c>
      <c r="E39" s="39">
        <f>'Notes to FS'!D174</f>
        <v>1</v>
      </c>
      <c r="F39" s="39">
        <f>'Notes to FS'!E174</f>
        <v>1</v>
      </c>
      <c r="G39" s="39">
        <f>'Notes to FS'!F174</f>
        <v>1</v>
      </c>
      <c r="H39" s="39">
        <f>'Notes to FS'!G174</f>
        <v>1</v>
      </c>
      <c r="I39" s="28">
        <f>'Notes to FS'!H174</f>
        <v>1</v>
      </c>
    </row>
    <row r="40" spans="2:9">
      <c r="B40" s="16" t="s">
        <v>57</v>
      </c>
      <c r="C40" s="11"/>
      <c r="D40" s="20">
        <f>SUM(D38:D39)</f>
        <v>78736853</v>
      </c>
      <c r="E40" s="20">
        <f t="shared" ref="E40:I40" si="4">SUM(E38:E39)</f>
        <v>76985793</v>
      </c>
      <c r="F40" s="20">
        <f t="shared" si="4"/>
        <v>76999212</v>
      </c>
      <c r="G40" s="20">
        <f t="shared" si="4"/>
        <v>76775762</v>
      </c>
      <c r="H40" s="20">
        <f t="shared" si="4"/>
        <v>76775762</v>
      </c>
      <c r="I40" s="30">
        <f t="shared" si="4"/>
        <v>79179853</v>
      </c>
    </row>
    <row r="41" spans="2:9">
      <c r="B41" s="11"/>
      <c r="C41" s="11"/>
      <c r="D41" s="11"/>
      <c r="E41" s="11"/>
      <c r="F41" s="11"/>
      <c r="G41" s="11"/>
      <c r="H41" s="11"/>
      <c r="I41" s="25"/>
    </row>
    <row r="42" spans="2:9">
      <c r="B42" s="16" t="s">
        <v>58</v>
      </c>
      <c r="C42" s="11"/>
      <c r="D42" s="11"/>
      <c r="E42" s="11"/>
      <c r="F42" s="11"/>
      <c r="G42" s="11"/>
      <c r="H42" s="11"/>
      <c r="I42" s="25"/>
    </row>
    <row r="43" spans="2:9" s="8" customFormat="1">
      <c r="B43" s="22" t="s">
        <v>13</v>
      </c>
      <c r="C43" s="22">
        <v>24</v>
      </c>
      <c r="D43" s="39">
        <f>'Notes to FS'!C394</f>
        <v>78736852</v>
      </c>
      <c r="E43" s="39">
        <f>'Notes to FS'!D394</f>
        <v>76985792</v>
      </c>
      <c r="F43" s="39">
        <f>'Notes to FS'!E394</f>
        <v>76999211</v>
      </c>
      <c r="G43" s="39">
        <f>'Notes to FS'!F394</f>
        <v>76775761</v>
      </c>
      <c r="H43" s="39">
        <f>'Notes to FS'!G394</f>
        <v>76775761</v>
      </c>
      <c r="I43" s="28">
        <f>'Notes to FS'!H394</f>
        <v>79179852</v>
      </c>
    </row>
    <row r="44" spans="2:9">
      <c r="B44" s="11" t="s">
        <v>59</v>
      </c>
      <c r="C44" s="11">
        <v>25</v>
      </c>
      <c r="D44" s="17">
        <f>'Notes to FS'!C419</f>
        <v>4981002</v>
      </c>
      <c r="E44" s="17">
        <f>'Notes to FS'!D419</f>
        <v>5121011</v>
      </c>
      <c r="F44" s="17">
        <f>'Notes to FS'!E419</f>
        <v>4001333</v>
      </c>
      <c r="G44" s="17">
        <f>'Notes to FS'!F419</f>
        <v>4572271</v>
      </c>
      <c r="H44" s="17">
        <f>'Notes to FS'!G419</f>
        <v>4572271</v>
      </c>
      <c r="I44" s="28">
        <f>'Notes to FS'!H419</f>
        <v>4790906</v>
      </c>
    </row>
    <row r="45" spans="2:9">
      <c r="B45" s="11" t="s">
        <v>60</v>
      </c>
      <c r="C45" s="11"/>
      <c r="D45" s="17">
        <v>1433222</v>
      </c>
      <c r="E45" s="17">
        <v>1543322</v>
      </c>
      <c r="F45" s="17">
        <v>1344222</v>
      </c>
      <c r="G45" s="17">
        <v>1542323</v>
      </c>
      <c r="H45" s="17">
        <v>1542323</v>
      </c>
      <c r="I45" s="28">
        <v>2634433</v>
      </c>
    </row>
    <row r="46" spans="2:9">
      <c r="B46" s="11" t="s">
        <v>61</v>
      </c>
      <c r="C46" s="11"/>
      <c r="D46" s="17">
        <f>'Notes to FS'!C118</f>
        <v>1445612</v>
      </c>
      <c r="E46" s="17">
        <f>'Notes to FS'!D118</f>
        <v>1434532</v>
      </c>
      <c r="F46" s="17">
        <f>'Notes to FS'!E118</f>
        <v>1222570</v>
      </c>
      <c r="G46" s="17">
        <f>'Notes to FS'!F119</f>
        <v>1088777</v>
      </c>
      <c r="H46" s="17">
        <f>'Notes to FS'!G119</f>
        <v>1088777</v>
      </c>
      <c r="I46" s="28">
        <f>'Notes to FS'!H119</f>
        <v>1040000</v>
      </c>
    </row>
    <row r="47" spans="2:9">
      <c r="B47" s="11" t="s">
        <v>62</v>
      </c>
      <c r="C47" s="11"/>
      <c r="D47" s="17">
        <v>1423232</v>
      </c>
      <c r="E47" s="17">
        <v>1766252</v>
      </c>
      <c r="F47" s="17">
        <v>1625252</v>
      </c>
      <c r="G47" s="17">
        <v>1524243</v>
      </c>
      <c r="H47" s="17">
        <v>1524243</v>
      </c>
      <c r="I47" s="28">
        <v>1432323</v>
      </c>
    </row>
    <row r="48" spans="2:9">
      <c r="B48" s="16" t="s">
        <v>63</v>
      </c>
      <c r="C48" s="11"/>
      <c r="D48" s="20">
        <f>SUM(D43:D47)</f>
        <v>88019920</v>
      </c>
      <c r="E48" s="20">
        <f t="shared" ref="E48:I48" si="5">SUM(E43:E47)</f>
        <v>86850909</v>
      </c>
      <c r="F48" s="20">
        <f t="shared" si="5"/>
        <v>85192588</v>
      </c>
      <c r="G48" s="20">
        <f t="shared" si="5"/>
        <v>85503375</v>
      </c>
      <c r="H48" s="20">
        <f t="shared" si="5"/>
        <v>85503375</v>
      </c>
      <c r="I48" s="30">
        <f t="shared" si="5"/>
        <v>89077514</v>
      </c>
    </row>
    <row r="49" spans="2:9">
      <c r="B49" s="11"/>
      <c r="C49" s="11"/>
      <c r="D49" s="19"/>
      <c r="E49" s="19"/>
      <c r="F49" s="19"/>
      <c r="G49" s="19"/>
      <c r="H49" s="19"/>
      <c r="I49" s="29"/>
    </row>
    <row r="50" spans="2:9">
      <c r="B50" s="16" t="s">
        <v>64</v>
      </c>
      <c r="C50" s="11"/>
      <c r="D50" s="20">
        <f>D35+D40+D48</f>
        <v>152762048.75</v>
      </c>
      <c r="E50" s="20">
        <f t="shared" ref="E50:I50" si="6">E35+E40+E48</f>
        <v>167011122.5</v>
      </c>
      <c r="F50" s="20">
        <f t="shared" si="6"/>
        <v>174322170.25</v>
      </c>
      <c r="G50" s="20">
        <f t="shared" si="6"/>
        <v>190252865</v>
      </c>
      <c r="H50" s="20">
        <f t="shared" si="6"/>
        <v>190252865</v>
      </c>
      <c r="I50" s="30">
        <f t="shared" si="6"/>
        <v>265100779</v>
      </c>
    </row>
    <row r="51" spans="2:9">
      <c r="B51" s="11"/>
      <c r="C51" s="11"/>
      <c r="D51" s="19"/>
      <c r="E51" s="19"/>
      <c r="F51" s="19"/>
      <c r="G51" s="19"/>
      <c r="H51" s="19"/>
      <c r="I51" s="29"/>
    </row>
    <row r="52" spans="2:9" s="100" customFormat="1">
      <c r="B52" s="99" t="s">
        <v>333</v>
      </c>
      <c r="C52" s="99"/>
      <c r="D52" s="216">
        <f>D25-D50</f>
        <v>0</v>
      </c>
      <c r="E52" s="215">
        <f t="shared" ref="E52:I52" si="7">E25-E50</f>
        <v>0</v>
      </c>
      <c r="F52" s="216">
        <f t="shared" si="7"/>
        <v>0</v>
      </c>
      <c r="G52" s="101">
        <f t="shared" si="7"/>
        <v>0</v>
      </c>
      <c r="H52" s="101">
        <f t="shared" si="7"/>
        <v>0</v>
      </c>
      <c r="I52" s="102">
        <f t="shared" si="7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L45"/>
  <sheetViews>
    <sheetView workbookViewId="0">
      <selection activeCell="B62" sqref="B62"/>
    </sheetView>
  </sheetViews>
  <sheetFormatPr defaultRowHeight="12"/>
  <cols>
    <col min="1" max="1" width="5.5703125" style="2" customWidth="1"/>
    <col min="2" max="2" width="43.5703125" style="2" customWidth="1"/>
    <col min="3" max="3" width="7" style="2" customWidth="1"/>
    <col min="4" max="4" width="12" style="2" bestFit="1" customWidth="1"/>
    <col min="5" max="8" width="13.140625" style="2" bestFit="1" customWidth="1"/>
    <col min="9" max="9" width="12.85546875" style="2" bestFit="1" customWidth="1"/>
    <col min="10" max="10" width="9.140625" style="2"/>
    <col min="11" max="12" width="11.7109375" style="2" bestFit="1" customWidth="1"/>
    <col min="13" max="16384" width="9.140625" style="2"/>
  </cols>
  <sheetData>
    <row r="2" spans="2:12" ht="24">
      <c r="B2" s="16" t="s">
        <v>328</v>
      </c>
      <c r="C2" s="78" t="s">
        <v>1</v>
      </c>
      <c r="D2" s="12" t="s">
        <v>271</v>
      </c>
      <c r="E2" s="12" t="s">
        <v>272</v>
      </c>
      <c r="F2" s="12" t="s">
        <v>273</v>
      </c>
      <c r="G2" s="12" t="s">
        <v>274</v>
      </c>
      <c r="H2" s="13" t="s">
        <v>0</v>
      </c>
      <c r="I2" s="26" t="s">
        <v>231</v>
      </c>
    </row>
    <row r="3" spans="2:12">
      <c r="B3" s="11"/>
      <c r="C3" s="79"/>
      <c r="D3" s="15" t="s">
        <v>227</v>
      </c>
      <c r="E3" s="15" t="s">
        <v>228</v>
      </c>
      <c r="F3" s="15" t="s">
        <v>229</v>
      </c>
      <c r="G3" s="15" t="s">
        <v>230</v>
      </c>
      <c r="H3" s="14" t="s">
        <v>2</v>
      </c>
      <c r="I3" s="27" t="s">
        <v>3</v>
      </c>
    </row>
    <row r="4" spans="2:12">
      <c r="B4" s="16" t="s">
        <v>65</v>
      </c>
      <c r="C4" s="79"/>
      <c r="D4" s="14" t="s">
        <v>226</v>
      </c>
      <c r="E4" s="14" t="s">
        <v>226</v>
      </c>
      <c r="F4" s="14" t="s">
        <v>226</v>
      </c>
      <c r="G4" s="14" t="s">
        <v>226</v>
      </c>
      <c r="H4" s="14" t="s">
        <v>226</v>
      </c>
      <c r="I4" s="27" t="s">
        <v>226</v>
      </c>
    </row>
    <row r="5" spans="2:12" s="43" customFormat="1">
      <c r="B5" s="83"/>
      <c r="C5" s="84"/>
      <c r="D5" s="85"/>
      <c r="E5" s="85"/>
      <c r="F5" s="85"/>
      <c r="G5" s="85"/>
      <c r="H5" s="85"/>
      <c r="I5" s="86"/>
    </row>
    <row r="6" spans="2:12">
      <c r="B6" s="16" t="s">
        <v>66</v>
      </c>
      <c r="C6" s="79">
        <v>26</v>
      </c>
      <c r="D6" s="17">
        <f>'Notes to FS'!C441</f>
        <v>79543397.5</v>
      </c>
      <c r="E6" s="17">
        <f>'Notes to FS'!D441</f>
        <v>16411547.5</v>
      </c>
      <c r="F6" s="17">
        <f>'Notes to FS'!E441</f>
        <v>16581367.5</v>
      </c>
      <c r="G6" s="17">
        <f>'Notes to FS'!F441</f>
        <v>39233667.5</v>
      </c>
      <c r="H6" s="17">
        <f>'Notes to FS'!G441</f>
        <v>151769980</v>
      </c>
      <c r="I6" s="218">
        <f>'Notes to FS'!H441</f>
        <v>70406728</v>
      </c>
      <c r="K6" s="217"/>
      <c r="L6" s="217"/>
    </row>
    <row r="7" spans="2:12" s="8" customFormat="1">
      <c r="B7" s="22" t="s">
        <v>67</v>
      </c>
      <c r="C7" s="81"/>
      <c r="D7" s="39">
        <f>-'Notes to FS'!C140-'Notes to FS'!C141</f>
        <v>-2567000</v>
      </c>
      <c r="E7" s="39">
        <f>-'Notes to FS'!D140-'Notes to FS'!D141</f>
        <v>-3454753</v>
      </c>
      <c r="F7" s="39">
        <f>-'Notes to FS'!E140-'Notes to FS'!E141</f>
        <v>-2312054</v>
      </c>
      <c r="G7" s="39">
        <f>-'Notes to FS'!F140-'Notes to FS'!F141</f>
        <v>-2221310</v>
      </c>
      <c r="H7" s="39">
        <f>-'Notes to FS'!G140-'Notes to FS'!G141</f>
        <v>-10555117</v>
      </c>
      <c r="I7" s="218">
        <f>-'Notes to FS'!H140-'Notes to FS'!H141</f>
        <v>-2223443</v>
      </c>
      <c r="K7" s="217"/>
      <c r="L7" s="217"/>
    </row>
    <row r="8" spans="2:12" s="8" customFormat="1">
      <c r="B8" s="22" t="s">
        <v>68</v>
      </c>
      <c r="C8" s="81"/>
      <c r="D8" s="39">
        <f>'Notes to FS'!C151+'Notes to FS'!C152</f>
        <v>2899698</v>
      </c>
      <c r="E8" s="39">
        <f>'Notes to FS'!D151+'Notes to FS'!D152</f>
        <v>2948499</v>
      </c>
      <c r="F8" s="39">
        <f>'Notes to FS'!E151+'Notes to FS'!E152</f>
        <v>2512322</v>
      </c>
      <c r="G8" s="39">
        <f>'Notes to FS'!F151+'Notes to FS'!F152</f>
        <v>2519988</v>
      </c>
      <c r="H8" s="39">
        <f>'Notes to FS'!G151+'Notes to FS'!G152</f>
        <v>10880507</v>
      </c>
      <c r="I8" s="218">
        <f>'Notes to FS'!H151+'Notes to FS'!H152</f>
        <v>3071721</v>
      </c>
      <c r="K8" s="217"/>
      <c r="L8" s="217"/>
    </row>
    <row r="9" spans="2:12">
      <c r="B9" s="11" t="s">
        <v>69</v>
      </c>
      <c r="C9" s="79"/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28">
        <v>6333322</v>
      </c>
      <c r="K9" s="217"/>
      <c r="L9" s="217"/>
    </row>
    <row r="10" spans="2:12">
      <c r="B10" s="11" t="s">
        <v>70</v>
      </c>
      <c r="C10" s="79">
        <v>21</v>
      </c>
      <c r="D10" s="17">
        <f>'Notes to FS'!C348</f>
        <v>-1000000</v>
      </c>
      <c r="E10" s="17">
        <f>'Notes to FS'!D348</f>
        <v>-1000000</v>
      </c>
      <c r="F10" s="17">
        <f>'Notes to FS'!E348</f>
        <v>-1000000</v>
      </c>
      <c r="G10" s="17">
        <f>'Notes to FS'!F348</f>
        <v>-1000000</v>
      </c>
      <c r="H10" s="17">
        <f t="shared" ref="H10" si="0">SUM(D10:G10)</f>
        <v>-4000000</v>
      </c>
      <c r="I10" s="29">
        <f>'Notes to FS'!H348</f>
        <v>-1223349</v>
      </c>
      <c r="K10" s="217"/>
      <c r="L10" s="217"/>
    </row>
    <row r="11" spans="2:12" s="3" customFormat="1" ht="24">
      <c r="B11" s="23" t="s">
        <v>71</v>
      </c>
      <c r="C11" s="82"/>
      <c r="D11" s="20">
        <f>SUM(D6:D10)</f>
        <v>78876095.5</v>
      </c>
      <c r="E11" s="20">
        <f t="shared" ref="E11:I11" si="1">SUM(E6:E10)</f>
        <v>14905293.5</v>
      </c>
      <c r="F11" s="20">
        <f t="shared" si="1"/>
        <v>15781635.5</v>
      </c>
      <c r="G11" s="20">
        <f t="shared" si="1"/>
        <v>38532345.5</v>
      </c>
      <c r="H11" s="20">
        <f t="shared" si="1"/>
        <v>148095370</v>
      </c>
      <c r="I11" s="30">
        <f t="shared" si="1"/>
        <v>76364979</v>
      </c>
      <c r="K11" s="217"/>
      <c r="L11" s="217"/>
    </row>
    <row r="12" spans="2:12">
      <c r="B12" s="11"/>
      <c r="C12" s="79"/>
      <c r="D12" s="11"/>
      <c r="E12" s="11"/>
      <c r="F12" s="11"/>
      <c r="G12" s="11"/>
      <c r="H12" s="11"/>
      <c r="I12" s="25"/>
      <c r="K12" s="217"/>
      <c r="L12" s="217"/>
    </row>
    <row r="13" spans="2:12">
      <c r="B13" s="16" t="s">
        <v>72</v>
      </c>
      <c r="C13" s="79"/>
      <c r="D13" s="11"/>
      <c r="E13" s="11"/>
      <c r="F13" s="11"/>
      <c r="G13" s="11"/>
      <c r="H13" s="11"/>
      <c r="I13" s="25"/>
      <c r="K13" s="217"/>
      <c r="L13" s="217"/>
    </row>
    <row r="14" spans="2:12" s="8" customFormat="1">
      <c r="B14" s="22" t="s">
        <v>73</v>
      </c>
      <c r="C14" s="81"/>
      <c r="D14" s="39">
        <f>-' Note 13 PPE in Totals Per QT'!C9</f>
        <v>-4101099.5</v>
      </c>
      <c r="E14" s="39">
        <f>-' Note 13 PPE in Totals Per QT'!D9</f>
        <v>-4101099.5</v>
      </c>
      <c r="F14" s="39">
        <f>-' Note 13 PPE in Totals Per QT'!E9</f>
        <v>-4101099.5</v>
      </c>
      <c r="G14" s="39">
        <f>-' Note 13 PPE in Totals Per QT'!F9</f>
        <v>-4101099.5</v>
      </c>
      <c r="H14" s="39">
        <f>-' Note 13 PPE in Totals Per QT'!G9</f>
        <v>-16404398</v>
      </c>
      <c r="I14" s="25">
        <f>-' Note 13 PPE in Totals Per QT'!H9</f>
        <v>-14911149</v>
      </c>
      <c r="K14" s="217"/>
      <c r="L14" s="217"/>
    </row>
    <row r="15" spans="2:12" s="8" customFormat="1" ht="24">
      <c r="B15" s="21" t="s">
        <v>74</v>
      </c>
      <c r="C15" s="81"/>
      <c r="D15" s="39">
        <v>1554422</v>
      </c>
      <c r="E15" s="39">
        <v>1667724</v>
      </c>
      <c r="F15" s="39">
        <v>1887722</v>
      </c>
      <c r="G15" s="39">
        <v>1554222</v>
      </c>
      <c r="H15" s="80">
        <f t="shared" ref="H15:H19" si="2">SUM(D15:G15)</f>
        <v>6664090</v>
      </c>
      <c r="I15" s="28">
        <v>1776622</v>
      </c>
      <c r="K15" s="217"/>
      <c r="L15" s="217"/>
    </row>
    <row r="16" spans="2:12" s="8" customFormat="1">
      <c r="B16" s="22" t="s">
        <v>75</v>
      </c>
      <c r="C16" s="81"/>
      <c r="D16" s="39">
        <f>-'Notes to FS'!C201</f>
        <v>-4766900</v>
      </c>
      <c r="E16" s="39">
        <f>-'Notes to FS'!D201</f>
        <v>-2133440</v>
      </c>
      <c r="F16" s="39">
        <f>-'Notes to FS'!E201</f>
        <v>-2443770</v>
      </c>
      <c r="G16" s="39">
        <f>-'Notes to FS'!F201</f>
        <v>-1562771</v>
      </c>
      <c r="H16" s="39">
        <f>-'Notes to FS'!G201</f>
        <v>-10906881</v>
      </c>
      <c r="I16" s="28">
        <f>-'Notes to FS'!H201</f>
        <v>-2887610</v>
      </c>
      <c r="K16" s="217"/>
      <c r="L16" s="217"/>
    </row>
    <row r="17" spans="2:12" s="8" customFormat="1">
      <c r="B17" s="22" t="s">
        <v>76</v>
      </c>
      <c r="C17" s="81">
        <v>14</v>
      </c>
      <c r="D17" s="39">
        <f>-'Notes to FS'!C219</f>
        <v>-1324421</v>
      </c>
      <c r="E17" s="39">
        <f>-'Notes to FS'!D219</f>
        <v>-1232441</v>
      </c>
      <c r="F17" s="39">
        <f>-'Notes to FS'!E219</f>
        <v>-1241312</v>
      </c>
      <c r="G17" s="39">
        <f>-'Notes to FS'!F219</f>
        <v>-1324323</v>
      </c>
      <c r="H17" s="80">
        <f t="shared" si="2"/>
        <v>-5122497</v>
      </c>
      <c r="I17" s="28">
        <f>-'Notes to FS'!H219</f>
        <v>-1324243</v>
      </c>
      <c r="K17" s="217"/>
      <c r="L17" s="217"/>
    </row>
    <row r="18" spans="2:12" s="8" customFormat="1">
      <c r="B18" s="22" t="s">
        <v>77</v>
      </c>
      <c r="C18" s="81">
        <v>17</v>
      </c>
      <c r="D18" s="39">
        <f>-'Notes to FS'!C251</f>
        <v>-1134680</v>
      </c>
      <c r="E18" s="39">
        <f>-'Notes to FS'!D251</f>
        <v>-1314444</v>
      </c>
      <c r="F18" s="39">
        <f>-'Notes to FS'!E251</f>
        <v>-1814449</v>
      </c>
      <c r="G18" s="39">
        <f>-'Notes to FS'!F251</f>
        <v>-2415980</v>
      </c>
      <c r="H18" s="80">
        <f t="shared" si="2"/>
        <v>-6679553</v>
      </c>
      <c r="I18" s="28">
        <f>-'Notes to FS'!H251</f>
        <v>-1221211</v>
      </c>
      <c r="K18" s="217"/>
      <c r="L18" s="217"/>
    </row>
    <row r="19" spans="2:12" s="8" customFormat="1">
      <c r="B19" s="22" t="s">
        <v>78</v>
      </c>
      <c r="C19" s="81">
        <v>18</v>
      </c>
      <c r="D19" s="39">
        <f>'Notes to FS'!C252</f>
        <v>1459800</v>
      </c>
      <c r="E19" s="39">
        <f>'Notes to FS'!D252</f>
        <v>1458999</v>
      </c>
      <c r="F19" s="39">
        <f>'Notes to FS'!E252</f>
        <v>1000500</v>
      </c>
      <c r="G19" s="39">
        <f>'Notes to FS'!F252</f>
        <v>2566789</v>
      </c>
      <c r="H19" s="80">
        <f t="shared" si="2"/>
        <v>6486088</v>
      </c>
      <c r="I19" s="29">
        <f>'Notes to FS'!H252</f>
        <v>1143321</v>
      </c>
      <c r="K19" s="217"/>
      <c r="L19" s="217"/>
    </row>
    <row r="20" spans="2:12">
      <c r="B20" s="11"/>
      <c r="C20" s="79"/>
      <c r="D20" s="19"/>
      <c r="E20" s="19"/>
      <c r="F20" s="19"/>
      <c r="G20" s="19"/>
      <c r="H20" s="19"/>
      <c r="I20" s="29"/>
      <c r="K20" s="217"/>
      <c r="L20" s="217"/>
    </row>
    <row r="21" spans="2:12" s="3" customFormat="1" ht="24">
      <c r="B21" s="23" t="s">
        <v>79</v>
      </c>
      <c r="C21" s="82"/>
      <c r="D21" s="20">
        <f>SUM(D14:D20)</f>
        <v>-8312878.5</v>
      </c>
      <c r="E21" s="20">
        <f t="shared" ref="E21:I21" si="3">SUM(E14:E20)</f>
        <v>-5654701.5</v>
      </c>
      <c r="F21" s="20">
        <f t="shared" si="3"/>
        <v>-6712408.5</v>
      </c>
      <c r="G21" s="20">
        <f t="shared" si="3"/>
        <v>-5283162.5</v>
      </c>
      <c r="H21" s="20">
        <f t="shared" si="3"/>
        <v>-25963151</v>
      </c>
      <c r="I21" s="30">
        <f t="shared" si="3"/>
        <v>-17424270</v>
      </c>
      <c r="K21" s="217"/>
      <c r="L21" s="217"/>
    </row>
    <row r="22" spans="2:12">
      <c r="B22" s="11"/>
      <c r="C22" s="79"/>
      <c r="D22" s="11"/>
      <c r="E22" s="11"/>
      <c r="F22" s="11"/>
      <c r="G22" s="11"/>
      <c r="H22" s="11"/>
      <c r="I22" s="25"/>
      <c r="K22" s="217"/>
      <c r="L22" s="217"/>
    </row>
    <row r="23" spans="2:12">
      <c r="B23" s="16" t="s">
        <v>80</v>
      </c>
      <c r="C23" s="79"/>
      <c r="D23" s="11"/>
      <c r="E23" s="11"/>
      <c r="F23" s="11"/>
      <c r="G23" s="11"/>
      <c r="H23" s="11"/>
      <c r="I23" s="25"/>
      <c r="K23" s="217"/>
      <c r="L23" s="217"/>
    </row>
    <row r="24" spans="2:12">
      <c r="B24" s="11" t="s">
        <v>81</v>
      </c>
      <c r="C24" s="79"/>
      <c r="D24" s="17"/>
      <c r="E24" s="17"/>
      <c r="F24" s="17"/>
      <c r="G24" s="17"/>
      <c r="H24" s="80">
        <f t="shared" ref="H24" si="4">SUM(D24:G24)</f>
        <v>0</v>
      </c>
      <c r="I24" s="28"/>
      <c r="K24" s="217"/>
      <c r="L24" s="217"/>
    </row>
    <row r="25" spans="2:12">
      <c r="B25" s="11" t="s">
        <v>82</v>
      </c>
      <c r="C25" s="79"/>
      <c r="D25" s="17">
        <f>'Notes to FS'!C40+'Notes to FS'!C49</f>
        <v>10732099</v>
      </c>
      <c r="E25" s="17">
        <f>'Notes to FS'!D40+'Notes to FS'!D49</f>
        <v>10883393</v>
      </c>
      <c r="F25" s="17">
        <f>'Notes to FS'!E40+'Notes to FS'!E49</f>
        <v>9761949</v>
      </c>
      <c r="G25" s="17">
        <f>'Notes to FS'!F40+'Notes to FS'!F49</f>
        <v>10031968</v>
      </c>
      <c r="H25" s="17">
        <f>'Notes to FS'!G40+'Notes to FS'!G49</f>
        <v>41409409</v>
      </c>
      <c r="I25" s="28">
        <f>'Notes to FS'!H40+'Notes to FS'!H49</f>
        <v>10012200</v>
      </c>
      <c r="K25" s="217"/>
      <c r="L25" s="217"/>
    </row>
    <row r="26" spans="2:12" s="8" customFormat="1">
      <c r="B26" s="22" t="s">
        <v>83</v>
      </c>
      <c r="C26" s="81">
        <v>25</v>
      </c>
      <c r="D26" s="39">
        <f>'Notes to FS'!C393</f>
        <v>-5195100</v>
      </c>
      <c r="E26" s="39">
        <f>'Notes to FS'!D393</f>
        <v>-7195100</v>
      </c>
      <c r="F26" s="39">
        <f>'Notes to FS'!E393</f>
        <v>-5195100</v>
      </c>
      <c r="G26" s="39">
        <f>'Notes to FS'!F393</f>
        <v>-5195100</v>
      </c>
      <c r="H26" s="39">
        <f>'Notes to FS'!G393</f>
        <v>-22780400</v>
      </c>
      <c r="I26" s="28">
        <f>-'Notes to FS'!H393</f>
        <v>-3050505</v>
      </c>
      <c r="K26" s="217"/>
      <c r="L26" s="217"/>
    </row>
    <row r="27" spans="2:12" s="8" customFormat="1">
      <c r="B27" s="22" t="s">
        <v>67</v>
      </c>
      <c r="C27" s="81"/>
      <c r="D27" s="39">
        <f>'Notes to FS'!C140+'Notes to FS'!C141</f>
        <v>2567000</v>
      </c>
      <c r="E27" s="39">
        <f>'Notes to FS'!D140+'Notes to FS'!D141</f>
        <v>3454753</v>
      </c>
      <c r="F27" s="39">
        <f>'Notes to FS'!E140+'Notes to FS'!E141</f>
        <v>2312054</v>
      </c>
      <c r="G27" s="39">
        <f>'Notes to FS'!F140+'Notes to FS'!F141</f>
        <v>2221310</v>
      </c>
      <c r="H27" s="39">
        <f>'Notes to FS'!G140+'Notes to FS'!G141</f>
        <v>10555117</v>
      </c>
      <c r="I27" s="28">
        <f>'Notes to FS'!H140+'Notes to FS'!H141</f>
        <v>2223443</v>
      </c>
      <c r="K27" s="217"/>
      <c r="L27" s="217"/>
    </row>
    <row r="28" spans="2:12" s="8" customFormat="1">
      <c r="B28" s="22" t="s">
        <v>68</v>
      </c>
      <c r="C28" s="81"/>
      <c r="D28" s="39">
        <f>-'Notes to FS'!C151-'Notes to FS'!C152</f>
        <v>-2899698</v>
      </c>
      <c r="E28" s="39">
        <f>-'Notes to FS'!D151-'Notes to FS'!D152</f>
        <v>-2948499</v>
      </c>
      <c r="F28" s="39">
        <f>-'Notes to FS'!E151-'Notes to FS'!E152</f>
        <v>-2512322</v>
      </c>
      <c r="G28" s="39">
        <f>-'Notes to FS'!F151-'Notes to FS'!F152</f>
        <v>-2519988</v>
      </c>
      <c r="H28" s="39">
        <f>-'Notes to FS'!G151-'Notes to FS'!G152</f>
        <v>-10880507</v>
      </c>
      <c r="I28" s="28">
        <f>-'Notes to FS'!H151-'Notes to FS'!H152</f>
        <v>-3071721</v>
      </c>
      <c r="K28" s="217"/>
      <c r="L28" s="217"/>
    </row>
    <row r="29" spans="2:12">
      <c r="B29" s="11" t="s">
        <v>69</v>
      </c>
      <c r="C29" s="79"/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28">
        <v>-6333322</v>
      </c>
      <c r="K29" s="217"/>
      <c r="L29" s="217"/>
    </row>
    <row r="30" spans="2:12" s="3" customFormat="1" ht="24">
      <c r="B30" s="23" t="s">
        <v>84</v>
      </c>
      <c r="C30" s="82"/>
      <c r="D30" s="20">
        <f>SUM(D24:D29)</f>
        <v>5204301</v>
      </c>
      <c r="E30" s="20">
        <f t="shared" ref="E30:I30" si="5">SUM(E24:E29)</f>
        <v>4194547</v>
      </c>
      <c r="F30" s="20">
        <f t="shared" si="5"/>
        <v>4366581</v>
      </c>
      <c r="G30" s="20">
        <f t="shared" si="5"/>
        <v>4538190</v>
      </c>
      <c r="H30" s="20">
        <f t="shared" si="5"/>
        <v>18303619</v>
      </c>
      <c r="I30" s="30">
        <f t="shared" si="5"/>
        <v>-219905</v>
      </c>
      <c r="K30" s="217"/>
      <c r="L30" s="217"/>
    </row>
    <row r="31" spans="2:12">
      <c r="B31" s="11"/>
      <c r="C31" s="79"/>
      <c r="D31" s="11"/>
      <c r="E31" s="11"/>
      <c r="F31" s="11"/>
      <c r="G31" s="11"/>
      <c r="H31" s="11"/>
      <c r="I31" s="25"/>
      <c r="K31" s="217"/>
      <c r="L31" s="217"/>
    </row>
    <row r="32" spans="2:12">
      <c r="B32" s="16"/>
      <c r="C32" s="79"/>
      <c r="D32" s="11"/>
      <c r="E32" s="11"/>
      <c r="F32" s="11"/>
      <c r="G32" s="11"/>
      <c r="H32" s="11"/>
      <c r="I32" s="25"/>
      <c r="K32" s="217"/>
      <c r="L32" s="217"/>
    </row>
    <row r="33" spans="2:12" s="3" customFormat="1" ht="24">
      <c r="B33" s="23" t="s">
        <v>85</v>
      </c>
      <c r="C33" s="82"/>
      <c r="D33" s="112">
        <f>D11+D21+D30</f>
        <v>75767518</v>
      </c>
      <c r="E33" s="112">
        <f t="shared" ref="E33:I33" si="6">E11+E21+E30</f>
        <v>13445139</v>
      </c>
      <c r="F33" s="112">
        <f t="shared" si="6"/>
        <v>13435808</v>
      </c>
      <c r="G33" s="112">
        <f t="shared" si="6"/>
        <v>37787373</v>
      </c>
      <c r="H33" s="112">
        <f t="shared" si="6"/>
        <v>140435838</v>
      </c>
      <c r="I33" s="113">
        <f t="shared" si="6"/>
        <v>58720804</v>
      </c>
      <c r="K33" s="217"/>
      <c r="L33" s="217"/>
    </row>
    <row r="34" spans="2:12">
      <c r="B34" s="16"/>
      <c r="C34" s="79"/>
      <c r="D34" s="11"/>
      <c r="E34" s="11"/>
      <c r="F34" s="11"/>
      <c r="G34" s="11"/>
      <c r="H34" s="11"/>
      <c r="I34" s="25"/>
      <c r="K34" s="217"/>
      <c r="L34" s="217"/>
    </row>
    <row r="35" spans="2:12" ht="24">
      <c r="B35" s="23" t="s">
        <v>87</v>
      </c>
      <c r="C35" s="82"/>
      <c r="D35" s="20">
        <f>I39</f>
        <v>64053384</v>
      </c>
      <c r="E35" s="20">
        <f>D39</f>
        <v>11403874</v>
      </c>
      <c r="F35" s="20">
        <f t="shared" ref="F35:G35" si="7">E39</f>
        <v>13487367</v>
      </c>
      <c r="G35" s="20">
        <f t="shared" si="7"/>
        <v>13901030</v>
      </c>
      <c r="H35" s="20">
        <f>I39</f>
        <v>64053384</v>
      </c>
      <c r="I35" s="29">
        <v>9522516</v>
      </c>
      <c r="K35" s="217"/>
      <c r="L35" s="217"/>
    </row>
    <row r="36" spans="2:12">
      <c r="B36" s="16"/>
      <c r="C36" s="11"/>
      <c r="D36" s="19"/>
      <c r="E36" s="19"/>
      <c r="F36" s="19"/>
      <c r="G36" s="19"/>
      <c r="H36" s="19"/>
      <c r="I36" s="29"/>
      <c r="K36" s="217"/>
      <c r="L36" s="217"/>
    </row>
    <row r="37" spans="2:12">
      <c r="B37" s="11" t="s">
        <v>86</v>
      </c>
      <c r="C37" s="11"/>
      <c r="D37" s="17">
        <v>-128417028</v>
      </c>
      <c r="E37" s="17">
        <v>-11361646</v>
      </c>
      <c r="F37" s="17">
        <v>-13022145</v>
      </c>
      <c r="G37" s="17">
        <f>-35807457</f>
        <v>-35807457</v>
      </c>
      <c r="H37" s="17">
        <f>SUM(D37:G37)</f>
        <v>-188608276</v>
      </c>
      <c r="I37" s="29">
        <f>-'Notes to FS'!H138-'Notes to FS'!H139-'Notes to FS'!H137+'Notes to FS'!H148+'Notes to FS'!H149+'Notes to FS'!H150</f>
        <v>-4189936</v>
      </c>
      <c r="K37" s="217"/>
      <c r="L37" s="217"/>
    </row>
    <row r="38" spans="2:12">
      <c r="B38" s="11"/>
      <c r="C38" s="11"/>
      <c r="D38" s="19"/>
      <c r="E38" s="19"/>
      <c r="F38" s="19"/>
      <c r="G38" s="19"/>
      <c r="H38" s="19"/>
      <c r="I38" s="29"/>
      <c r="K38" s="217"/>
      <c r="L38" s="217"/>
    </row>
    <row r="39" spans="2:12" ht="24">
      <c r="B39" s="23" t="s">
        <v>88</v>
      </c>
      <c r="C39" s="11">
        <v>22</v>
      </c>
      <c r="D39" s="20">
        <f>SUM(D33:D38)</f>
        <v>11403874</v>
      </c>
      <c r="E39" s="20">
        <f t="shared" ref="E39:I39" si="8">SUM(E33:E38)</f>
        <v>13487367</v>
      </c>
      <c r="F39" s="20">
        <f t="shared" si="8"/>
        <v>13901030</v>
      </c>
      <c r="G39" s="20">
        <f t="shared" si="8"/>
        <v>15880946</v>
      </c>
      <c r="H39" s="20">
        <f t="shared" si="8"/>
        <v>15880946</v>
      </c>
      <c r="I39" s="30">
        <f t="shared" si="8"/>
        <v>64053384</v>
      </c>
      <c r="K39" s="217"/>
      <c r="L39" s="217"/>
    </row>
    <row r="40" spans="2:12">
      <c r="B40" s="11"/>
      <c r="C40" s="11"/>
      <c r="D40" s="19"/>
      <c r="E40" s="19"/>
      <c r="F40" s="19"/>
      <c r="G40" s="19"/>
      <c r="H40" s="19"/>
      <c r="I40" s="29"/>
    </row>
    <row r="41" spans="2:12" s="43" customFormat="1">
      <c r="B41" s="83"/>
      <c r="C41" s="84"/>
      <c r="D41" s="85"/>
      <c r="E41" s="85"/>
      <c r="F41" s="85"/>
      <c r="G41" s="85"/>
      <c r="H41" s="85"/>
      <c r="I41" s="86"/>
    </row>
    <row r="43" spans="2:12">
      <c r="B43" s="2" t="s">
        <v>426</v>
      </c>
      <c r="D43" s="5">
        <f>'Financial Position'!D22+'Financial Position'!D21</f>
        <v>11403874</v>
      </c>
      <c r="E43" s="5">
        <f>'Financial Position'!E22+'Financial Position'!E21</f>
        <v>13487367</v>
      </c>
      <c r="F43" s="5">
        <f>'Financial Position'!F22+'Financial Position'!F21</f>
        <v>13901030</v>
      </c>
      <c r="G43" s="5">
        <f>'Financial Position'!G22+'Financial Position'!G21</f>
        <v>15880946</v>
      </c>
      <c r="H43" s="5">
        <f>'Financial Position'!H22+'Financial Position'!H21</f>
        <v>15880946</v>
      </c>
      <c r="I43" s="2">
        <f>'Financial Position'!I22+'Financial Position'!I21</f>
        <v>64053384</v>
      </c>
    </row>
    <row r="45" spans="2:12">
      <c r="B45" s="2" t="s">
        <v>250</v>
      </c>
      <c r="D45" s="217">
        <f>D39-D43</f>
        <v>0</v>
      </c>
      <c r="E45" s="217">
        <f t="shared" ref="E45:H45" si="9">E39-E43</f>
        <v>0</v>
      </c>
      <c r="F45" s="217">
        <f t="shared" si="9"/>
        <v>0</v>
      </c>
      <c r="G45" s="217">
        <f t="shared" si="9"/>
        <v>0</v>
      </c>
      <c r="H45" s="217">
        <f t="shared" si="9"/>
        <v>0</v>
      </c>
      <c r="I45" s="217">
        <f>I39-I43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O464"/>
  <sheetViews>
    <sheetView tabSelected="1" zoomScale="86" zoomScaleNormal="106" workbookViewId="0">
      <pane ySplit="4" topLeftCell="A443" activePane="bottomLeft" state="frozen"/>
      <selection pane="bottomLeft" activeCell="F465" sqref="F465"/>
    </sheetView>
  </sheetViews>
  <sheetFormatPr defaultRowHeight="12"/>
  <cols>
    <col min="1" max="1" width="6" style="2" customWidth="1"/>
    <col min="2" max="2" width="32.140625" style="2" customWidth="1"/>
    <col min="3" max="3" width="14" style="2" bestFit="1" customWidth="1"/>
    <col min="4" max="4" width="17.42578125" style="2" customWidth="1"/>
    <col min="5" max="5" width="16.28515625" style="2" customWidth="1"/>
    <col min="6" max="6" width="16.140625" style="2" bestFit="1" customWidth="1"/>
    <col min="7" max="7" width="14.7109375" style="2" bestFit="1" customWidth="1"/>
    <col min="8" max="8" width="15.28515625" style="2" bestFit="1" customWidth="1"/>
    <col min="9" max="9" width="9.140625" style="134"/>
    <col min="10" max="10" width="9.140625" style="2"/>
    <col min="11" max="11" width="11.140625" style="2" bestFit="1" customWidth="1"/>
    <col min="12" max="16384" width="9.140625" style="2"/>
  </cols>
  <sheetData>
    <row r="2" spans="2:9" ht="12.75">
      <c r="B2" s="10" t="s">
        <v>329</v>
      </c>
      <c r="C2" s="11"/>
      <c r="D2" s="11"/>
      <c r="E2" s="11"/>
      <c r="F2" s="11"/>
      <c r="G2" s="159"/>
      <c r="H2" s="25"/>
    </row>
    <row r="3" spans="2:9" ht="24">
      <c r="B3" s="11"/>
      <c r="C3" s="12" t="s">
        <v>271</v>
      </c>
      <c r="D3" s="12" t="s">
        <v>272</v>
      </c>
      <c r="E3" s="12" t="s">
        <v>273</v>
      </c>
      <c r="F3" s="12" t="s">
        <v>274</v>
      </c>
      <c r="G3" s="180" t="s">
        <v>0</v>
      </c>
      <c r="H3" s="26" t="s">
        <v>233</v>
      </c>
    </row>
    <row r="4" spans="2:9">
      <c r="B4" s="11"/>
      <c r="C4" s="15" t="s">
        <v>227</v>
      </c>
      <c r="D4" s="15" t="s">
        <v>228</v>
      </c>
      <c r="E4" s="15" t="s">
        <v>229</v>
      </c>
      <c r="F4" s="15" t="s">
        <v>230</v>
      </c>
      <c r="G4" s="181" t="s">
        <v>239</v>
      </c>
      <c r="H4" s="27" t="s">
        <v>231</v>
      </c>
    </row>
    <row r="5" spans="2:9">
      <c r="B5" s="11"/>
      <c r="C5" s="14" t="s">
        <v>226</v>
      </c>
      <c r="D5" s="14" t="s">
        <v>226</v>
      </c>
      <c r="E5" s="14" t="s">
        <v>226</v>
      </c>
      <c r="F5" s="14" t="s">
        <v>226</v>
      </c>
      <c r="G5" s="181" t="s">
        <v>226</v>
      </c>
      <c r="H5" s="27" t="s">
        <v>226</v>
      </c>
    </row>
    <row r="6" spans="2:9">
      <c r="B6" s="16" t="s">
        <v>232</v>
      </c>
      <c r="C6" s="11"/>
      <c r="D6" s="11"/>
      <c r="E6" s="11"/>
      <c r="F6" s="11"/>
      <c r="G6" s="159"/>
      <c r="H6" s="25"/>
    </row>
    <row r="7" spans="2:9">
      <c r="B7" s="79" t="s">
        <v>89</v>
      </c>
      <c r="C7" s="87">
        <v>2310000</v>
      </c>
      <c r="D7" s="87">
        <v>2445589</v>
      </c>
      <c r="E7" s="87">
        <v>2554190</v>
      </c>
      <c r="F7" s="87">
        <v>2133789</v>
      </c>
      <c r="G7" s="182">
        <f>SUM(C7:F7)</f>
        <v>9443568</v>
      </c>
      <c r="H7" s="114">
        <v>7431890</v>
      </c>
    </row>
    <row r="8" spans="2:9">
      <c r="B8" s="79" t="s">
        <v>90</v>
      </c>
      <c r="C8" s="87">
        <v>2311100</v>
      </c>
      <c r="D8" s="87">
        <v>2667890</v>
      </c>
      <c r="E8" s="87">
        <v>2665190</v>
      </c>
      <c r="F8" s="87">
        <v>2771780</v>
      </c>
      <c r="G8" s="182">
        <f t="shared" ref="G8:G9" si="0">SUM(C8:F8)</f>
        <v>10415960</v>
      </c>
      <c r="H8" s="114">
        <v>12556100</v>
      </c>
    </row>
    <row r="9" spans="2:9">
      <c r="B9" s="79" t="s">
        <v>91</v>
      </c>
      <c r="C9" s="87">
        <v>2441000</v>
      </c>
      <c r="D9" s="87">
        <v>2776150</v>
      </c>
      <c r="E9" s="87">
        <v>2543329</v>
      </c>
      <c r="F9" s="87">
        <v>2199870</v>
      </c>
      <c r="G9" s="182">
        <f t="shared" si="0"/>
        <v>9960349</v>
      </c>
      <c r="H9" s="114">
        <v>3776634</v>
      </c>
    </row>
    <row r="10" spans="2:9" s="3" customFormat="1">
      <c r="B10" s="82"/>
      <c r="C10" s="93">
        <f>SUM(C7:C9)</f>
        <v>7062100</v>
      </c>
      <c r="D10" s="93">
        <f t="shared" ref="D10:H10" si="1">SUM(D7:D9)</f>
        <v>7889629</v>
      </c>
      <c r="E10" s="93">
        <f t="shared" si="1"/>
        <v>7762709</v>
      </c>
      <c r="F10" s="93">
        <f t="shared" si="1"/>
        <v>7105439</v>
      </c>
      <c r="G10" s="183">
        <f t="shared" si="1"/>
        <v>29819877</v>
      </c>
      <c r="H10" s="115">
        <f t="shared" si="1"/>
        <v>23764624</v>
      </c>
      <c r="I10" s="174"/>
    </row>
    <row r="11" spans="2:9">
      <c r="B11" s="11"/>
      <c r="C11" s="88"/>
      <c r="D11" s="88"/>
      <c r="E11" s="11"/>
      <c r="F11" s="11"/>
      <c r="G11" s="159"/>
      <c r="H11" s="25"/>
    </row>
    <row r="12" spans="2:9">
      <c r="B12" s="11"/>
      <c r="C12" s="88"/>
      <c r="D12" s="88"/>
      <c r="E12" s="11"/>
      <c r="F12" s="11"/>
      <c r="G12" s="159"/>
      <c r="H12" s="25"/>
    </row>
    <row r="13" spans="2:9" ht="24">
      <c r="B13" s="11"/>
      <c r="C13" s="11"/>
      <c r="D13" s="11"/>
      <c r="E13" s="11"/>
      <c r="F13" s="35"/>
      <c r="G13" s="180" t="s">
        <v>0</v>
      </c>
      <c r="H13" s="26" t="s">
        <v>233</v>
      </c>
    </row>
    <row r="14" spans="2:9" ht="24">
      <c r="B14" s="23" t="s">
        <v>234</v>
      </c>
      <c r="C14" s="15" t="s">
        <v>227</v>
      </c>
      <c r="D14" s="15" t="s">
        <v>228</v>
      </c>
      <c r="E14" s="15" t="s">
        <v>229</v>
      </c>
      <c r="F14" s="15" t="s">
        <v>230</v>
      </c>
      <c r="G14" s="181" t="s">
        <v>239</v>
      </c>
      <c r="H14" s="27" t="s">
        <v>231</v>
      </c>
    </row>
    <row r="15" spans="2:9">
      <c r="B15" s="79"/>
      <c r="C15" s="14" t="s">
        <v>226</v>
      </c>
      <c r="D15" s="14" t="s">
        <v>226</v>
      </c>
      <c r="E15" s="14" t="s">
        <v>226</v>
      </c>
      <c r="F15" s="14" t="s">
        <v>226</v>
      </c>
      <c r="G15" s="181" t="s">
        <v>226</v>
      </c>
      <c r="H15" s="27" t="s">
        <v>226</v>
      </c>
    </row>
    <row r="16" spans="2:9">
      <c r="B16" s="79" t="s">
        <v>92</v>
      </c>
      <c r="C16" s="87">
        <v>2544100</v>
      </c>
      <c r="D16" s="87">
        <v>2667150</v>
      </c>
      <c r="E16" s="87">
        <v>1117660</v>
      </c>
      <c r="F16" s="87">
        <v>1669809</v>
      </c>
      <c r="G16" s="182">
        <f>SUM(C16:F16)</f>
        <v>7998719</v>
      </c>
      <c r="H16" s="114">
        <v>2118899</v>
      </c>
    </row>
    <row r="17" spans="2:9">
      <c r="B17" s="79" t="s">
        <v>93</v>
      </c>
      <c r="C17" s="87">
        <v>2651000</v>
      </c>
      <c r="D17" s="87">
        <v>2887610</v>
      </c>
      <c r="E17" s="87">
        <v>2177890</v>
      </c>
      <c r="F17" s="87">
        <v>2111190</v>
      </c>
      <c r="G17" s="182">
        <f>SUM(C17:F17)</f>
        <v>9827690</v>
      </c>
      <c r="H17" s="114">
        <v>2311000</v>
      </c>
    </row>
    <row r="18" spans="2:9" s="3" customFormat="1">
      <c r="B18" s="16"/>
      <c r="C18" s="93">
        <f>SUM(C16:C17)</f>
        <v>5195100</v>
      </c>
      <c r="D18" s="93">
        <f t="shared" ref="D18:H18" si="2">SUM(D16:D17)</f>
        <v>5554760</v>
      </c>
      <c r="E18" s="93">
        <f t="shared" si="2"/>
        <v>3295550</v>
      </c>
      <c r="F18" s="93">
        <f t="shared" si="2"/>
        <v>3780999</v>
      </c>
      <c r="G18" s="183">
        <f t="shared" si="2"/>
        <v>17826409</v>
      </c>
      <c r="H18" s="115">
        <f t="shared" si="2"/>
        <v>4429899</v>
      </c>
      <c r="I18" s="174"/>
    </row>
    <row r="19" spans="2:9">
      <c r="B19" s="11"/>
      <c r="C19" s="11"/>
      <c r="D19" s="88"/>
      <c r="E19" s="88"/>
      <c r="F19" s="11"/>
      <c r="G19" s="159"/>
      <c r="H19" s="25"/>
    </row>
    <row r="20" spans="2:9" ht="15.75">
      <c r="B20" s="135" t="s">
        <v>425</v>
      </c>
      <c r="C20" s="135"/>
      <c r="D20" s="152"/>
      <c r="E20" s="152"/>
      <c r="F20" s="152"/>
      <c r="G20" s="184"/>
      <c r="H20" s="25"/>
    </row>
    <row r="21" spans="2:9" ht="15.75">
      <c r="B21" s="135"/>
      <c r="C21" s="152"/>
      <c r="D21" s="152"/>
      <c r="E21" s="152"/>
      <c r="F21" s="152"/>
      <c r="G21" s="184"/>
      <c r="H21" s="25"/>
    </row>
    <row r="22" spans="2:9" ht="25.5">
      <c r="B22" s="221" t="s">
        <v>384</v>
      </c>
      <c r="C22" s="222" t="s">
        <v>385</v>
      </c>
      <c r="D22" s="222" t="s">
        <v>386</v>
      </c>
      <c r="E22" s="153" t="s">
        <v>421</v>
      </c>
      <c r="F22" s="153" t="s">
        <v>387</v>
      </c>
      <c r="G22" s="185" t="s">
        <v>422</v>
      </c>
      <c r="H22" s="25"/>
    </row>
    <row r="23" spans="2:9" ht="12.75">
      <c r="B23" s="221"/>
      <c r="C23" s="222"/>
      <c r="D23" s="222"/>
      <c r="E23" s="153"/>
      <c r="F23" s="153" t="s">
        <v>388</v>
      </c>
      <c r="G23" s="185"/>
      <c r="H23" s="25"/>
    </row>
    <row r="24" spans="2:9" ht="12.75">
      <c r="B24" s="221"/>
      <c r="C24" s="222"/>
      <c r="D24" s="222"/>
      <c r="E24" s="153"/>
      <c r="F24" s="153" t="s">
        <v>308</v>
      </c>
      <c r="G24" s="185"/>
      <c r="H24" s="25"/>
    </row>
    <row r="25" spans="2:9" ht="12.75">
      <c r="B25" s="154" t="s">
        <v>389</v>
      </c>
      <c r="C25" s="155">
        <v>1000000</v>
      </c>
      <c r="D25" s="155">
        <v>100000000</v>
      </c>
      <c r="E25" s="155">
        <v>200000000</v>
      </c>
      <c r="F25" s="155">
        <f>SUM(C25:E25)</f>
        <v>301000000</v>
      </c>
      <c r="G25" s="186">
        <f>F25</f>
        <v>301000000</v>
      </c>
      <c r="H25" s="29"/>
    </row>
    <row r="26" spans="2:9" ht="12.75">
      <c r="B26" s="154" t="s">
        <v>423</v>
      </c>
      <c r="C26" s="155">
        <v>15000000</v>
      </c>
      <c r="D26" s="155">
        <v>20000000</v>
      </c>
      <c r="E26" s="155">
        <v>100000000</v>
      </c>
      <c r="F26" s="155">
        <f>SUM(C26:E26)</f>
        <v>135000000</v>
      </c>
      <c r="G26" s="186">
        <f>F26</f>
        <v>135000000</v>
      </c>
      <c r="H26" s="29"/>
    </row>
    <row r="27" spans="2:9" ht="12.75">
      <c r="B27" s="156" t="s">
        <v>296</v>
      </c>
      <c r="C27" s="157">
        <f>SUM(C25:C26)</f>
        <v>16000000</v>
      </c>
      <c r="D27" s="157">
        <f t="shared" ref="D27:G27" si="3">SUM(D25:D26)</f>
        <v>120000000</v>
      </c>
      <c r="E27" s="157">
        <f t="shared" si="3"/>
        <v>300000000</v>
      </c>
      <c r="F27" s="157">
        <f t="shared" si="3"/>
        <v>436000000</v>
      </c>
      <c r="G27" s="187">
        <f t="shared" si="3"/>
        <v>436000000</v>
      </c>
      <c r="H27" s="29"/>
    </row>
    <row r="28" spans="2:9" ht="15.75">
      <c r="B28" s="158"/>
      <c r="C28"/>
      <c r="D28"/>
      <c r="E28"/>
      <c r="F28"/>
      <c r="G28"/>
      <c r="H28" s="25"/>
    </row>
    <row r="29" spans="2:9" ht="54.75" customHeight="1">
      <c r="B29" s="223" t="s">
        <v>424</v>
      </c>
      <c r="C29" s="224"/>
      <c r="D29" s="224"/>
      <c r="E29" s="224"/>
      <c r="F29" s="224"/>
      <c r="G29" s="225"/>
      <c r="H29" s="25"/>
    </row>
    <row r="30" spans="2:9">
      <c r="B30" s="11"/>
      <c r="C30" s="11"/>
      <c r="D30" s="11"/>
      <c r="E30" s="11"/>
      <c r="F30" s="11"/>
      <c r="G30" s="159"/>
      <c r="H30" s="25"/>
    </row>
    <row r="31" spans="2:9">
      <c r="B31" s="11"/>
      <c r="C31" s="11"/>
      <c r="D31" s="11"/>
      <c r="E31" s="11"/>
      <c r="F31" s="11"/>
      <c r="G31" s="159"/>
      <c r="H31" s="25"/>
    </row>
    <row r="32" spans="2:9">
      <c r="B32" s="11"/>
      <c r="C32" s="11"/>
      <c r="D32" s="88"/>
      <c r="E32" s="88"/>
      <c r="F32" s="11"/>
      <c r="G32" s="159"/>
      <c r="H32" s="25"/>
    </row>
    <row r="33" spans="2:9" ht="24">
      <c r="B33" s="11"/>
      <c r="C33" s="11"/>
      <c r="D33" s="11"/>
      <c r="E33" s="11"/>
      <c r="F33" s="35"/>
      <c r="G33" s="180" t="s">
        <v>0</v>
      </c>
      <c r="H33" s="26" t="s">
        <v>233</v>
      </c>
    </row>
    <row r="34" spans="2:9">
      <c r="B34" s="11"/>
      <c r="C34" s="15" t="s">
        <v>227</v>
      </c>
      <c r="D34" s="15" t="s">
        <v>228</v>
      </c>
      <c r="E34" s="15" t="s">
        <v>229</v>
      </c>
      <c r="F34" s="15" t="s">
        <v>230</v>
      </c>
      <c r="G34" s="181" t="s">
        <v>239</v>
      </c>
      <c r="H34" s="27" t="s">
        <v>231</v>
      </c>
    </row>
    <row r="35" spans="2:9" ht="24">
      <c r="B35" s="89" t="s">
        <v>235</v>
      </c>
      <c r="C35" s="14" t="s">
        <v>226</v>
      </c>
      <c r="D35" s="14" t="s">
        <v>226</v>
      </c>
      <c r="E35" s="14" t="s">
        <v>226</v>
      </c>
      <c r="F35" s="14" t="s">
        <v>226</v>
      </c>
      <c r="G35" s="181" t="s">
        <v>226</v>
      </c>
      <c r="H35" s="27" t="s">
        <v>226</v>
      </c>
    </row>
    <row r="36" spans="2:9">
      <c r="B36" s="88"/>
      <c r="C36" s="11"/>
      <c r="D36" s="11"/>
      <c r="E36" s="11"/>
      <c r="F36" s="11"/>
      <c r="G36" s="159"/>
      <c r="H36" s="25"/>
    </row>
    <row r="37" spans="2:9">
      <c r="B37" s="79" t="s">
        <v>94</v>
      </c>
      <c r="C37" s="87">
        <v>2344890</v>
      </c>
      <c r="D37" s="87">
        <v>2443199</v>
      </c>
      <c r="E37" s="87">
        <v>2111190</v>
      </c>
      <c r="F37" s="87">
        <v>2221990</v>
      </c>
      <c r="G37" s="182">
        <f>SUM(C37:F37)</f>
        <v>9121269</v>
      </c>
      <c r="H37" s="29">
        <v>2314500</v>
      </c>
    </row>
    <row r="38" spans="2:9">
      <c r="B38" s="79" t="s">
        <v>95</v>
      </c>
      <c r="C38" s="87">
        <v>2900000</v>
      </c>
      <c r="D38" s="87">
        <v>2667790</v>
      </c>
      <c r="E38" s="87">
        <v>1000909</v>
      </c>
      <c r="F38" s="87">
        <v>2111009</v>
      </c>
      <c r="G38" s="182">
        <f t="shared" ref="G38:G39" si="4">SUM(C38:F38)</f>
        <v>8679708</v>
      </c>
      <c r="H38" s="29">
        <v>1000000</v>
      </c>
    </row>
    <row r="39" spans="2:9">
      <c r="B39" s="79" t="s">
        <v>96</v>
      </c>
      <c r="C39" s="87">
        <v>2145550</v>
      </c>
      <c r="D39" s="87">
        <v>1542424</v>
      </c>
      <c r="E39" s="87">
        <v>2390900</v>
      </c>
      <c r="F39" s="87">
        <v>2144559</v>
      </c>
      <c r="G39" s="182">
        <f t="shared" si="4"/>
        <v>8223433</v>
      </c>
      <c r="H39" s="29">
        <v>2100000</v>
      </c>
    </row>
    <row r="40" spans="2:9" s="3" customFormat="1">
      <c r="B40" s="16"/>
      <c r="C40" s="93">
        <f>SUM(C37:C39)</f>
        <v>7390440</v>
      </c>
      <c r="D40" s="93">
        <f t="shared" ref="D40:H40" si="5">SUM(D37:D39)</f>
        <v>6653413</v>
      </c>
      <c r="E40" s="93">
        <f t="shared" si="5"/>
        <v>5502999</v>
      </c>
      <c r="F40" s="93">
        <f t="shared" si="5"/>
        <v>6477558</v>
      </c>
      <c r="G40" s="183">
        <f t="shared" si="5"/>
        <v>26024410</v>
      </c>
      <c r="H40" s="115">
        <f t="shared" si="5"/>
        <v>5414500</v>
      </c>
      <c r="I40" s="174"/>
    </row>
    <row r="41" spans="2:9">
      <c r="B41" s="11"/>
      <c r="C41" s="11"/>
      <c r="D41" s="88"/>
      <c r="E41" s="88"/>
      <c r="F41" s="11"/>
      <c r="G41" s="159"/>
      <c r="H41" s="25"/>
    </row>
    <row r="42" spans="2:9" ht="24">
      <c r="B42" s="11"/>
      <c r="C42" s="11"/>
      <c r="D42" s="11"/>
      <c r="E42" s="11"/>
      <c r="F42" s="35"/>
      <c r="G42" s="180" t="s">
        <v>0</v>
      </c>
      <c r="H42" s="26" t="s">
        <v>233</v>
      </c>
    </row>
    <row r="43" spans="2:9">
      <c r="B43" s="11"/>
      <c r="C43" s="15" t="s">
        <v>227</v>
      </c>
      <c r="D43" s="15" t="s">
        <v>228</v>
      </c>
      <c r="E43" s="15" t="s">
        <v>229</v>
      </c>
      <c r="F43" s="15" t="s">
        <v>230</v>
      </c>
      <c r="G43" s="181" t="s">
        <v>239</v>
      </c>
      <c r="H43" s="27" t="s">
        <v>231</v>
      </c>
    </row>
    <row r="44" spans="2:9" ht="24">
      <c r="B44" s="23" t="s">
        <v>240</v>
      </c>
      <c r="C44" s="14" t="s">
        <v>226</v>
      </c>
      <c r="D44" s="14" t="s">
        <v>226</v>
      </c>
      <c r="E44" s="14" t="s">
        <v>226</v>
      </c>
      <c r="F44" s="14" t="s">
        <v>226</v>
      </c>
      <c r="G44" s="181" t="s">
        <v>226</v>
      </c>
      <c r="H44" s="27" t="s">
        <v>226</v>
      </c>
    </row>
    <row r="45" spans="2:9">
      <c r="B45" s="90"/>
      <c r="C45" s="11"/>
      <c r="D45" s="11"/>
      <c r="E45" s="11"/>
      <c r="F45" s="11"/>
      <c r="G45" s="159"/>
      <c r="H45" s="25"/>
    </row>
    <row r="46" spans="2:9">
      <c r="B46" s="79" t="s">
        <v>97</v>
      </c>
      <c r="C46" s="11"/>
      <c r="D46" s="11"/>
      <c r="E46" s="11"/>
      <c r="F46" s="11"/>
      <c r="G46" s="159"/>
      <c r="H46" s="25"/>
    </row>
    <row r="47" spans="2:9">
      <c r="B47" s="79" t="s">
        <v>98</v>
      </c>
      <c r="C47" s="87">
        <v>1009889</v>
      </c>
      <c r="D47" s="87">
        <v>2119980</v>
      </c>
      <c r="E47" s="87">
        <v>2114400</v>
      </c>
      <c r="F47" s="87">
        <v>1000000</v>
      </c>
      <c r="G47" s="182">
        <f>SUM(C47:F47)</f>
        <v>6244269</v>
      </c>
      <c r="H47" s="114">
        <v>2431900</v>
      </c>
    </row>
    <row r="48" spans="2:9" ht="24">
      <c r="B48" s="18" t="s">
        <v>99</v>
      </c>
      <c r="C48" s="87">
        <v>2331770</v>
      </c>
      <c r="D48" s="87">
        <v>2110000</v>
      </c>
      <c r="E48" s="87">
        <v>2144550</v>
      </c>
      <c r="F48" s="87">
        <v>2554410</v>
      </c>
      <c r="G48" s="182">
        <f>SUM(C48:F48)</f>
        <v>9140730</v>
      </c>
      <c r="H48" s="114">
        <v>2165800</v>
      </c>
    </row>
    <row r="49" spans="2:9" s="3" customFormat="1">
      <c r="B49" s="16"/>
      <c r="C49" s="93">
        <f>SUM(C47:C48)</f>
        <v>3341659</v>
      </c>
      <c r="D49" s="93">
        <f t="shared" ref="D49:H49" si="6">SUM(D47:D48)</f>
        <v>4229980</v>
      </c>
      <c r="E49" s="93">
        <f t="shared" si="6"/>
        <v>4258950</v>
      </c>
      <c r="F49" s="93">
        <f t="shared" si="6"/>
        <v>3554410</v>
      </c>
      <c r="G49" s="183">
        <f t="shared" si="6"/>
        <v>15384999</v>
      </c>
      <c r="H49" s="115">
        <f t="shared" si="6"/>
        <v>4597700</v>
      </c>
      <c r="I49" s="174"/>
    </row>
    <row r="50" spans="2:9">
      <c r="B50" s="11"/>
      <c r="C50" s="11"/>
      <c r="D50" s="88"/>
      <c r="E50" s="88"/>
      <c r="F50" s="11"/>
      <c r="G50" s="159"/>
      <c r="H50" s="25"/>
    </row>
    <row r="51" spans="2:9">
      <c r="B51" s="11"/>
      <c r="C51" s="11"/>
      <c r="D51" s="11"/>
      <c r="E51" s="11"/>
      <c r="F51" s="11"/>
      <c r="G51" s="159"/>
      <c r="H51" s="25"/>
    </row>
    <row r="52" spans="2:9" ht="24">
      <c r="B52" s="11"/>
      <c r="C52" s="11"/>
      <c r="D52" s="11"/>
      <c r="E52" s="11"/>
      <c r="F52" s="35"/>
      <c r="G52" s="180" t="s">
        <v>0</v>
      </c>
      <c r="H52" s="26" t="s">
        <v>233</v>
      </c>
    </row>
    <row r="53" spans="2:9">
      <c r="B53" s="11"/>
      <c r="C53" s="15" t="s">
        <v>227</v>
      </c>
      <c r="D53" s="15" t="s">
        <v>228</v>
      </c>
      <c r="E53" s="15" t="s">
        <v>229</v>
      </c>
      <c r="F53" s="15" t="s">
        <v>230</v>
      </c>
      <c r="G53" s="181" t="s">
        <v>239</v>
      </c>
      <c r="H53" s="27" t="s">
        <v>231</v>
      </c>
    </row>
    <row r="54" spans="2:9" ht="24">
      <c r="B54" s="23" t="s">
        <v>241</v>
      </c>
      <c r="C54" s="14" t="s">
        <v>226</v>
      </c>
      <c r="D54" s="14" t="s">
        <v>226</v>
      </c>
      <c r="E54" s="14" t="s">
        <v>226</v>
      </c>
      <c r="F54" s="14" t="s">
        <v>226</v>
      </c>
      <c r="G54" s="181" t="s">
        <v>226</v>
      </c>
      <c r="H54" s="27" t="s">
        <v>226</v>
      </c>
    </row>
    <row r="55" spans="2:9">
      <c r="B55" s="90"/>
      <c r="C55" s="11"/>
      <c r="D55" s="11"/>
      <c r="E55" s="11"/>
      <c r="F55" s="11"/>
      <c r="G55" s="159"/>
      <c r="H55" s="25"/>
    </row>
    <row r="56" spans="2:9">
      <c r="B56" s="79" t="s">
        <v>100</v>
      </c>
      <c r="C56" s="19">
        <v>2789000</v>
      </c>
      <c r="D56" s="19">
        <v>2134356</v>
      </c>
      <c r="E56" s="19">
        <v>2908880</v>
      </c>
      <c r="F56" s="19">
        <v>2870000</v>
      </c>
      <c r="G56" s="182">
        <f>SUM(C56:F56)</f>
        <v>10702236</v>
      </c>
      <c r="H56" s="114">
        <v>2543120</v>
      </c>
    </row>
    <row r="57" spans="2:9" ht="24">
      <c r="B57" s="18" t="s">
        <v>101</v>
      </c>
      <c r="C57" s="87">
        <v>1234546</v>
      </c>
      <c r="D57" s="87">
        <v>1155000</v>
      </c>
      <c r="E57" s="87">
        <v>1555666</v>
      </c>
      <c r="F57" s="87">
        <v>1212310</v>
      </c>
      <c r="G57" s="182">
        <f t="shared" ref="G57:G60" si="7">SUM(C57:F57)</f>
        <v>5157522</v>
      </c>
      <c r="H57" s="114">
        <v>2133309</v>
      </c>
    </row>
    <row r="58" spans="2:9">
      <c r="B58" s="79" t="s">
        <v>102</v>
      </c>
      <c r="C58" s="87">
        <v>1100000</v>
      </c>
      <c r="D58" s="87">
        <v>1230000</v>
      </c>
      <c r="E58" s="87">
        <v>1000000</v>
      </c>
      <c r="F58" s="87">
        <v>2113000</v>
      </c>
      <c r="G58" s="182">
        <f t="shared" si="7"/>
        <v>5443000</v>
      </c>
      <c r="H58" s="114">
        <v>1354898</v>
      </c>
    </row>
    <row r="59" spans="2:9" ht="24">
      <c r="B59" s="18" t="s">
        <v>103</v>
      </c>
      <c r="C59" s="87">
        <v>1134680</v>
      </c>
      <c r="D59" s="87">
        <v>1314444</v>
      </c>
      <c r="E59" s="87">
        <v>1814449</v>
      </c>
      <c r="F59" s="87">
        <v>2415980</v>
      </c>
      <c r="G59" s="182">
        <f t="shared" si="7"/>
        <v>6679553</v>
      </c>
      <c r="H59" s="114">
        <v>1221211</v>
      </c>
    </row>
    <row r="60" spans="2:9" ht="24">
      <c r="B60" s="18" t="s">
        <v>104</v>
      </c>
      <c r="C60" s="87">
        <v>1459800</v>
      </c>
      <c r="D60" s="87">
        <v>1458999</v>
      </c>
      <c r="E60" s="87">
        <v>1000500</v>
      </c>
      <c r="F60" s="87">
        <v>2566789</v>
      </c>
      <c r="G60" s="182">
        <f t="shared" si="7"/>
        <v>6486088</v>
      </c>
      <c r="H60" s="114">
        <v>1143321</v>
      </c>
    </row>
    <row r="61" spans="2:9" s="3" customFormat="1">
      <c r="B61" s="16"/>
      <c r="C61" s="93">
        <f>SUM(C56:C60)</f>
        <v>7718026</v>
      </c>
      <c r="D61" s="93">
        <f t="shared" ref="D61:H61" si="8">SUM(D56:D60)</f>
        <v>7292799</v>
      </c>
      <c r="E61" s="93">
        <f t="shared" si="8"/>
        <v>8279495</v>
      </c>
      <c r="F61" s="93">
        <f t="shared" si="8"/>
        <v>11178079</v>
      </c>
      <c r="G61" s="183">
        <f t="shared" si="8"/>
        <v>34468399</v>
      </c>
      <c r="H61" s="115">
        <f t="shared" si="8"/>
        <v>8395859</v>
      </c>
      <c r="I61" s="174"/>
    </row>
    <row r="62" spans="2:9">
      <c r="B62" s="11"/>
      <c r="C62" s="11"/>
      <c r="D62" s="11"/>
      <c r="E62" s="11"/>
      <c r="F62" s="11"/>
      <c r="G62" s="159"/>
      <c r="H62" s="25"/>
    </row>
    <row r="63" spans="2:9" ht="24">
      <c r="B63" s="11"/>
      <c r="C63" s="11"/>
      <c r="D63" s="11"/>
      <c r="E63" s="11"/>
      <c r="F63" s="35"/>
      <c r="G63" s="180" t="s">
        <v>0</v>
      </c>
      <c r="H63" s="26" t="s">
        <v>233</v>
      </c>
    </row>
    <row r="64" spans="2:9">
      <c r="B64" s="11"/>
      <c r="C64" s="15" t="s">
        <v>227</v>
      </c>
      <c r="D64" s="15" t="s">
        <v>228</v>
      </c>
      <c r="E64" s="15" t="s">
        <v>229</v>
      </c>
      <c r="F64" s="15" t="s">
        <v>230</v>
      </c>
      <c r="G64" s="181" t="s">
        <v>239</v>
      </c>
      <c r="H64" s="27" t="s">
        <v>231</v>
      </c>
    </row>
    <row r="65" spans="2:9">
      <c r="B65" s="16" t="s">
        <v>236</v>
      </c>
      <c r="C65" s="14" t="s">
        <v>226</v>
      </c>
      <c r="D65" s="14" t="s">
        <v>226</v>
      </c>
      <c r="E65" s="14" t="s">
        <v>226</v>
      </c>
      <c r="F65" s="14" t="s">
        <v>226</v>
      </c>
      <c r="G65" s="181" t="s">
        <v>226</v>
      </c>
      <c r="H65" s="27" t="s">
        <v>226</v>
      </c>
    </row>
    <row r="66" spans="2:9">
      <c r="B66" s="90"/>
      <c r="C66" s="11"/>
      <c r="D66" s="11"/>
      <c r="E66" s="11"/>
      <c r="F66" s="11"/>
      <c r="G66" s="159"/>
      <c r="H66" s="25"/>
    </row>
    <row r="67" spans="2:9">
      <c r="B67" s="79" t="s">
        <v>105</v>
      </c>
      <c r="C67" s="87">
        <v>2024000</v>
      </c>
      <c r="D67" s="87">
        <v>1133000</v>
      </c>
      <c r="E67" s="87">
        <v>2133900</v>
      </c>
      <c r="F67" s="87">
        <v>2134489</v>
      </c>
      <c r="G67" s="182">
        <f>SUM(C67:F67)</f>
        <v>7425389</v>
      </c>
      <c r="H67" s="114">
        <v>1122000</v>
      </c>
    </row>
    <row r="68" spans="2:9" ht="24">
      <c r="B68" s="18" t="s">
        <v>106</v>
      </c>
      <c r="C68" s="87">
        <v>1000000</v>
      </c>
      <c r="D68" s="87">
        <v>1190000</v>
      </c>
      <c r="E68" s="87">
        <v>2134440</v>
      </c>
      <c r="F68" s="87">
        <v>1090000</v>
      </c>
      <c r="G68" s="182">
        <f t="shared" ref="G68:G72" si="9">SUM(C68:F68)</f>
        <v>5414440</v>
      </c>
      <c r="H68" s="114">
        <v>1034500</v>
      </c>
    </row>
    <row r="69" spans="2:9">
      <c r="B69" s="79" t="s">
        <v>107</v>
      </c>
      <c r="C69" s="87">
        <v>2300000</v>
      </c>
      <c r="D69" s="87">
        <v>2657000</v>
      </c>
      <c r="E69" s="87">
        <v>2134357</v>
      </c>
      <c r="F69" s="87">
        <v>3000000</v>
      </c>
      <c r="G69" s="182">
        <f t="shared" si="9"/>
        <v>10091357</v>
      </c>
      <c r="H69" s="114">
        <v>2879000</v>
      </c>
    </row>
    <row r="70" spans="2:9">
      <c r="B70" s="79" t="s">
        <v>108</v>
      </c>
      <c r="C70" s="87">
        <v>3000000</v>
      </c>
      <c r="D70" s="87">
        <v>2768700</v>
      </c>
      <c r="E70" s="87">
        <v>2657980</v>
      </c>
      <c r="F70" s="87">
        <v>2890000</v>
      </c>
      <c r="G70" s="182">
        <f t="shared" si="9"/>
        <v>11316680</v>
      </c>
      <c r="H70" s="114">
        <v>2987600</v>
      </c>
    </row>
    <row r="71" spans="2:9">
      <c r="B71" s="79" t="s">
        <v>109</v>
      </c>
      <c r="C71" s="87">
        <v>2900000</v>
      </c>
      <c r="D71" s="87">
        <v>2987090</v>
      </c>
      <c r="E71" s="87">
        <v>2666890</v>
      </c>
      <c r="F71" s="87">
        <v>2176666</v>
      </c>
      <c r="G71" s="182">
        <f t="shared" si="9"/>
        <v>10730646</v>
      </c>
      <c r="H71" s="114">
        <v>2988800</v>
      </c>
    </row>
    <row r="72" spans="2:9">
      <c r="B72" s="79" t="s">
        <v>110</v>
      </c>
      <c r="C72" s="87">
        <v>2890000</v>
      </c>
      <c r="D72" s="87">
        <v>2769856</v>
      </c>
      <c r="E72" s="87">
        <v>2657898</v>
      </c>
      <c r="F72" s="87">
        <v>27866690</v>
      </c>
      <c r="G72" s="182">
        <f t="shared" si="9"/>
        <v>36184444</v>
      </c>
      <c r="H72" s="114">
        <v>2776600</v>
      </c>
    </row>
    <row r="73" spans="2:9" s="3" customFormat="1">
      <c r="B73" s="16"/>
      <c r="C73" s="93">
        <f>SUM(C67:C72)</f>
        <v>14114000</v>
      </c>
      <c r="D73" s="93">
        <f t="shared" ref="D73:H73" si="10">SUM(D67:D72)</f>
        <v>13505646</v>
      </c>
      <c r="E73" s="93">
        <f t="shared" si="10"/>
        <v>14385465</v>
      </c>
      <c r="F73" s="93">
        <f t="shared" si="10"/>
        <v>39157845</v>
      </c>
      <c r="G73" s="183">
        <f t="shared" si="10"/>
        <v>81162956</v>
      </c>
      <c r="H73" s="115">
        <f t="shared" si="10"/>
        <v>13788500</v>
      </c>
      <c r="I73" s="174"/>
    </row>
    <row r="74" spans="2:9">
      <c r="B74" s="11"/>
      <c r="C74" s="11"/>
      <c r="D74" s="88"/>
      <c r="E74" s="88"/>
      <c r="F74" s="11"/>
      <c r="G74" s="159"/>
      <c r="H74" s="25"/>
    </row>
    <row r="75" spans="2:9" ht="24">
      <c r="B75" s="11"/>
      <c r="C75" s="11"/>
      <c r="D75" s="11"/>
      <c r="E75" s="11"/>
      <c r="F75" s="35"/>
      <c r="G75" s="180" t="s">
        <v>0</v>
      </c>
      <c r="H75" s="26" t="s">
        <v>233</v>
      </c>
    </row>
    <row r="76" spans="2:9">
      <c r="B76" s="16"/>
      <c r="C76" s="15" t="s">
        <v>227</v>
      </c>
      <c r="D76" s="15" t="s">
        <v>228</v>
      </c>
      <c r="E76" s="15" t="s">
        <v>229</v>
      </c>
      <c r="F76" s="15" t="s">
        <v>230</v>
      </c>
      <c r="G76" s="181" t="s">
        <v>239</v>
      </c>
      <c r="H76" s="27" t="s">
        <v>231</v>
      </c>
    </row>
    <row r="77" spans="2:9">
      <c r="B77" s="16" t="s">
        <v>237</v>
      </c>
      <c r="C77" s="14" t="s">
        <v>226</v>
      </c>
      <c r="D77" s="14" t="s">
        <v>226</v>
      </c>
      <c r="E77" s="14" t="s">
        <v>226</v>
      </c>
      <c r="F77" s="14" t="s">
        <v>226</v>
      </c>
      <c r="G77" s="181" t="s">
        <v>226</v>
      </c>
      <c r="H77" s="27" t="s">
        <v>226</v>
      </c>
    </row>
    <row r="78" spans="2:9">
      <c r="B78" s="79" t="s">
        <v>111</v>
      </c>
      <c r="C78" s="87">
        <v>1086787</v>
      </c>
      <c r="D78" s="87">
        <v>1780000</v>
      </c>
      <c r="E78" s="87">
        <v>1897600</v>
      </c>
      <c r="F78" s="87">
        <v>2134320</v>
      </c>
      <c r="G78" s="182">
        <f>SUM(C78:F78)</f>
        <v>6898707</v>
      </c>
      <c r="H78" s="114">
        <v>2111780</v>
      </c>
    </row>
    <row r="79" spans="2:9">
      <c r="B79" s="79" t="s">
        <v>112</v>
      </c>
      <c r="C79" s="87">
        <v>1324365</v>
      </c>
      <c r="D79" s="87">
        <v>1890000</v>
      </c>
      <c r="E79" s="87">
        <v>1225566</v>
      </c>
      <c r="F79" s="87">
        <v>3000000</v>
      </c>
      <c r="G79" s="182">
        <f t="shared" ref="G79:G82" si="11">SUM(C79:F79)</f>
        <v>7439931</v>
      </c>
      <c r="H79" s="114">
        <v>2443780</v>
      </c>
    </row>
    <row r="80" spans="2:9">
      <c r="B80" s="79" t="s">
        <v>113</v>
      </c>
      <c r="C80" s="87">
        <v>1080908</v>
      </c>
      <c r="D80" s="87">
        <v>1000000</v>
      </c>
      <c r="E80" s="87">
        <v>1333444</v>
      </c>
      <c r="F80" s="87">
        <v>2134540</v>
      </c>
      <c r="G80" s="182">
        <f t="shared" si="11"/>
        <v>5548892</v>
      </c>
      <c r="H80" s="114">
        <v>1233390</v>
      </c>
    </row>
    <row r="81" spans="2:9">
      <c r="B81" s="79" t="s">
        <v>114</v>
      </c>
      <c r="C81" s="87">
        <v>2000000</v>
      </c>
      <c r="D81" s="87">
        <v>1212340</v>
      </c>
      <c r="E81" s="87">
        <v>1234554</v>
      </c>
      <c r="F81" s="87">
        <v>1766620</v>
      </c>
      <c r="G81" s="182">
        <f t="shared" si="11"/>
        <v>6213514</v>
      </c>
      <c r="H81" s="114">
        <v>1000000</v>
      </c>
    </row>
    <row r="82" spans="2:9">
      <c r="B82" s="79" t="s">
        <v>115</v>
      </c>
      <c r="C82" s="87">
        <v>2143000</v>
      </c>
      <c r="D82" s="87">
        <v>2111009</v>
      </c>
      <c r="E82" s="87">
        <v>1555669</v>
      </c>
      <c r="F82" s="87">
        <v>1564421</v>
      </c>
      <c r="G82" s="182">
        <f t="shared" si="11"/>
        <v>7374099</v>
      </c>
      <c r="H82" s="114">
        <v>1679000</v>
      </c>
    </row>
    <row r="83" spans="2:9" s="3" customFormat="1">
      <c r="B83" s="16"/>
      <c r="C83" s="93">
        <f>SUM(C78:C82)</f>
        <v>7635060</v>
      </c>
      <c r="D83" s="93">
        <f t="shared" ref="D83:H83" si="12">SUM(D78:D82)</f>
        <v>7993349</v>
      </c>
      <c r="E83" s="93">
        <f t="shared" si="12"/>
        <v>7246833</v>
      </c>
      <c r="F83" s="93">
        <f t="shared" si="12"/>
        <v>10599901</v>
      </c>
      <c r="G83" s="183">
        <f t="shared" si="12"/>
        <v>33475143</v>
      </c>
      <c r="H83" s="115">
        <f t="shared" si="12"/>
        <v>8467950</v>
      </c>
      <c r="I83" s="174"/>
    </row>
    <row r="84" spans="2:9">
      <c r="B84" s="11"/>
      <c r="C84" s="11"/>
      <c r="D84" s="88"/>
      <c r="E84" s="88"/>
      <c r="F84" s="11"/>
      <c r="G84" s="159"/>
      <c r="H84" s="25"/>
    </row>
    <row r="85" spans="2:9">
      <c r="B85" s="11"/>
      <c r="C85" s="11"/>
      <c r="D85" s="88"/>
      <c r="E85" s="88"/>
      <c r="F85" s="11"/>
      <c r="G85" s="159"/>
      <c r="H85" s="25"/>
    </row>
    <row r="86" spans="2:9" ht="24">
      <c r="B86" s="11"/>
      <c r="C86" s="11"/>
      <c r="D86" s="11"/>
      <c r="E86" s="11"/>
      <c r="F86" s="35"/>
      <c r="G86" s="180" t="s">
        <v>0</v>
      </c>
      <c r="H86" s="26" t="s">
        <v>233</v>
      </c>
    </row>
    <row r="87" spans="2:9">
      <c r="B87" s="11"/>
      <c r="C87" s="15" t="s">
        <v>227</v>
      </c>
      <c r="D87" s="15" t="s">
        <v>228</v>
      </c>
      <c r="E87" s="15" t="s">
        <v>229</v>
      </c>
      <c r="F87" s="15" t="s">
        <v>230</v>
      </c>
      <c r="G87" s="181" t="s">
        <v>239</v>
      </c>
      <c r="H87" s="27" t="s">
        <v>231</v>
      </c>
    </row>
    <row r="88" spans="2:9">
      <c r="B88" s="16" t="s">
        <v>238</v>
      </c>
      <c r="C88" s="14" t="s">
        <v>226</v>
      </c>
      <c r="D88" s="14" t="s">
        <v>226</v>
      </c>
      <c r="E88" s="14" t="s">
        <v>226</v>
      </c>
      <c r="F88" s="14" t="s">
        <v>226</v>
      </c>
      <c r="G88" s="181" t="s">
        <v>226</v>
      </c>
      <c r="H88" s="27" t="s">
        <v>226</v>
      </c>
    </row>
    <row r="89" spans="2:9">
      <c r="B89" s="90"/>
      <c r="C89" s="11"/>
      <c r="D89" s="11"/>
      <c r="E89" s="11"/>
      <c r="F89" s="11"/>
      <c r="G89" s="159"/>
      <c r="H89" s="25"/>
    </row>
    <row r="90" spans="2:9">
      <c r="B90" s="79" t="s">
        <v>349</v>
      </c>
      <c r="C90" s="87">
        <v>1090000</v>
      </c>
      <c r="D90" s="87">
        <v>1310000</v>
      </c>
      <c r="E90" s="87">
        <v>1225566</v>
      </c>
      <c r="F90" s="87">
        <v>1334150</v>
      </c>
      <c r="G90" s="182">
        <f>SUM(C90:F90)</f>
        <v>4959716</v>
      </c>
      <c r="H90" s="114">
        <v>1090000</v>
      </c>
    </row>
    <row r="91" spans="2:9">
      <c r="B91" s="79" t="s">
        <v>116</v>
      </c>
      <c r="C91" s="87">
        <v>1000000</v>
      </c>
      <c r="D91" s="87">
        <v>1324559</v>
      </c>
      <c r="E91" s="87">
        <v>1333444</v>
      </c>
      <c r="F91" s="87">
        <v>1230000</v>
      </c>
      <c r="G91" s="182">
        <f t="shared" ref="G91:G107" si="13">SUM(C91:F91)</f>
        <v>4888003</v>
      </c>
      <c r="H91" s="114">
        <v>1000000</v>
      </c>
    </row>
    <row r="92" spans="2:9">
      <c r="B92" s="79" t="s">
        <v>117</v>
      </c>
      <c r="C92" s="87">
        <v>1155000</v>
      </c>
      <c r="D92" s="87">
        <v>1310000</v>
      </c>
      <c r="E92" s="87">
        <v>1055666</v>
      </c>
      <c r="F92" s="87">
        <v>1000000</v>
      </c>
      <c r="G92" s="182">
        <f t="shared" si="13"/>
        <v>4520666</v>
      </c>
      <c r="H92" s="114">
        <v>1055000</v>
      </c>
    </row>
    <row r="93" spans="2:9">
      <c r="B93" s="79" t="s">
        <v>118</v>
      </c>
      <c r="C93" s="87">
        <v>1200000</v>
      </c>
      <c r="D93" s="87">
        <v>1134400</v>
      </c>
      <c r="E93" s="87">
        <v>1056989</v>
      </c>
      <c r="F93" s="87">
        <v>1245000</v>
      </c>
      <c r="G93" s="182">
        <f t="shared" si="13"/>
        <v>4636389</v>
      </c>
      <c r="H93" s="114">
        <v>1045000</v>
      </c>
    </row>
    <row r="94" spans="2:9">
      <c r="B94" s="79" t="s">
        <v>119</v>
      </c>
      <c r="C94" s="87">
        <v>1454000</v>
      </c>
      <c r="D94" s="87">
        <v>1314490</v>
      </c>
      <c r="E94" s="87">
        <v>1234354</v>
      </c>
      <c r="F94" s="87">
        <v>1000000</v>
      </c>
      <c r="G94" s="182">
        <f t="shared" si="13"/>
        <v>5002844</v>
      </c>
      <c r="H94" s="114">
        <v>1053000</v>
      </c>
    </row>
    <row r="95" spans="2:9" ht="24">
      <c r="B95" s="18" t="s">
        <v>120</v>
      </c>
      <c r="C95" s="87">
        <v>1134500</v>
      </c>
      <c r="D95" s="87">
        <v>1547000</v>
      </c>
      <c r="E95" s="87">
        <v>1078756</v>
      </c>
      <c r="F95" s="87">
        <v>1133900</v>
      </c>
      <c r="G95" s="182">
        <f t="shared" si="13"/>
        <v>4894156</v>
      </c>
      <c r="H95" s="114">
        <v>1010000</v>
      </c>
    </row>
    <row r="96" spans="2:9">
      <c r="B96" s="79" t="s">
        <v>121</v>
      </c>
      <c r="C96" s="87">
        <v>1567800</v>
      </c>
      <c r="D96" s="87">
        <v>1122449</v>
      </c>
      <c r="E96" s="87">
        <v>1086787</v>
      </c>
      <c r="F96" s="87">
        <v>1000000</v>
      </c>
      <c r="G96" s="182">
        <f t="shared" si="13"/>
        <v>4777036</v>
      </c>
      <c r="H96" s="114">
        <v>1014440</v>
      </c>
    </row>
    <row r="97" spans="2:15">
      <c r="B97" s="79" t="s">
        <v>122</v>
      </c>
      <c r="C97" s="87">
        <v>1100000</v>
      </c>
      <c r="D97" s="87">
        <v>1122767</v>
      </c>
      <c r="E97" s="87">
        <v>1024365</v>
      </c>
      <c r="F97" s="87">
        <v>1231444</v>
      </c>
      <c r="G97" s="182">
        <f t="shared" si="13"/>
        <v>4478576</v>
      </c>
      <c r="H97" s="114">
        <v>1040000</v>
      </c>
    </row>
    <row r="98" spans="2:15">
      <c r="B98" s="79" t="s">
        <v>123</v>
      </c>
      <c r="C98" s="87">
        <v>1314890</v>
      </c>
      <c r="D98" s="87">
        <v>1005987</v>
      </c>
      <c r="E98" s="87">
        <v>1080908</v>
      </c>
      <c r="F98" s="87">
        <v>1314450</v>
      </c>
      <c r="G98" s="182">
        <f t="shared" si="13"/>
        <v>4716235</v>
      </c>
      <c r="H98" s="114">
        <v>1045556</v>
      </c>
    </row>
    <row r="99" spans="2:15">
      <c r="B99" s="79" t="s">
        <v>124</v>
      </c>
      <c r="C99" s="87">
        <v>1131200</v>
      </c>
      <c r="D99" s="87">
        <v>1056312</v>
      </c>
      <c r="E99" s="87">
        <v>1034546</v>
      </c>
      <c r="F99" s="87">
        <v>1111780</v>
      </c>
      <c r="G99" s="182">
        <f t="shared" si="13"/>
        <v>4333838</v>
      </c>
      <c r="H99" s="114">
        <v>1079600</v>
      </c>
    </row>
    <row r="100" spans="2:15">
      <c r="B100" s="79" t="s">
        <v>125</v>
      </c>
      <c r="C100" s="87">
        <v>1100000</v>
      </c>
      <c r="D100" s="87">
        <v>1314570</v>
      </c>
      <c r="E100" s="87">
        <v>1000000</v>
      </c>
      <c r="F100" s="87">
        <v>1222890</v>
      </c>
      <c r="G100" s="182">
        <f t="shared" si="13"/>
        <v>4637460</v>
      </c>
      <c r="H100" s="114">
        <v>1234567</v>
      </c>
    </row>
    <row r="101" spans="2:15">
      <c r="B101" s="79" t="s">
        <v>126</v>
      </c>
      <c r="C101" s="87">
        <v>1300000</v>
      </c>
      <c r="D101" s="87">
        <v>1314567</v>
      </c>
      <c r="E101" s="87">
        <v>1087650</v>
      </c>
      <c r="F101" s="87">
        <v>1330000</v>
      </c>
      <c r="G101" s="182">
        <f t="shared" si="13"/>
        <v>5032217</v>
      </c>
      <c r="H101" s="114">
        <v>1036789</v>
      </c>
    </row>
    <row r="102" spans="2:15">
      <c r="B102" s="79" t="s">
        <v>127</v>
      </c>
      <c r="C102" s="87">
        <v>1500000</v>
      </c>
      <c r="D102" s="87">
        <v>1000000</v>
      </c>
      <c r="E102" s="87">
        <v>1065434</v>
      </c>
      <c r="F102" s="87">
        <v>1314567</v>
      </c>
      <c r="G102" s="182">
        <f t="shared" si="13"/>
        <v>4880001</v>
      </c>
      <c r="H102" s="114">
        <v>1000987</v>
      </c>
    </row>
    <row r="103" spans="2:15">
      <c r="B103" s="79" t="s">
        <v>128</v>
      </c>
      <c r="C103" s="87">
        <v>1500000</v>
      </c>
      <c r="D103" s="87">
        <v>1415600</v>
      </c>
      <c r="E103" s="87">
        <v>1032764</v>
      </c>
      <c r="F103" s="87">
        <v>1143329</v>
      </c>
      <c r="G103" s="182">
        <f t="shared" si="13"/>
        <v>5091693</v>
      </c>
      <c r="H103" s="114">
        <v>1000000</v>
      </c>
      <c r="K103" s="6"/>
      <c r="L103" s="6"/>
      <c r="M103" s="6"/>
      <c r="N103" s="6"/>
      <c r="O103" s="6"/>
    </row>
    <row r="104" spans="2:15">
      <c r="B104" s="79" t="s">
        <v>129</v>
      </c>
      <c r="C104" s="87">
        <v>1000000</v>
      </c>
      <c r="D104" s="87">
        <v>1034320</v>
      </c>
      <c r="E104" s="87">
        <v>1000000</v>
      </c>
      <c r="F104" s="87">
        <v>1079000</v>
      </c>
      <c r="G104" s="182">
        <f t="shared" si="13"/>
        <v>4113320</v>
      </c>
      <c r="H104" s="114">
        <v>1155000</v>
      </c>
      <c r="K104" s="6"/>
      <c r="L104" s="6"/>
      <c r="M104" s="6"/>
      <c r="N104" s="6"/>
      <c r="O104" s="6"/>
    </row>
    <row r="105" spans="2:15">
      <c r="B105" s="79" t="s">
        <v>130</v>
      </c>
      <c r="C105" s="87">
        <v>1150870</v>
      </c>
      <c r="D105" s="87">
        <v>1000010</v>
      </c>
      <c r="E105" s="87">
        <v>1031114</v>
      </c>
      <c r="F105" s="87">
        <v>1065000</v>
      </c>
      <c r="G105" s="182">
        <f t="shared" si="13"/>
        <v>4246994</v>
      </c>
      <c r="H105" s="114">
        <v>1009000</v>
      </c>
      <c r="K105" s="6"/>
      <c r="L105" s="6"/>
      <c r="M105" s="6"/>
      <c r="N105" s="6"/>
      <c r="O105" s="6"/>
    </row>
    <row r="106" spans="2:15">
      <c r="B106" s="79" t="s">
        <v>131</v>
      </c>
      <c r="C106" s="87">
        <v>1134200</v>
      </c>
      <c r="D106" s="87">
        <v>1034540</v>
      </c>
      <c r="E106" s="87">
        <v>1079990</v>
      </c>
      <c r="F106" s="87">
        <v>1234000</v>
      </c>
      <c r="G106" s="182">
        <f t="shared" si="13"/>
        <v>4482730</v>
      </c>
      <c r="H106" s="114">
        <v>1236666</v>
      </c>
      <c r="K106" s="6"/>
      <c r="L106" s="6"/>
      <c r="M106" s="6"/>
      <c r="N106" s="6"/>
      <c r="O106" s="6"/>
    </row>
    <row r="107" spans="2:15">
      <c r="B107" s="79" t="s">
        <v>132</v>
      </c>
      <c r="C107" s="87">
        <v>1231290</v>
      </c>
      <c r="D107" s="87">
        <v>1012310</v>
      </c>
      <c r="E107" s="87">
        <v>1013354</v>
      </c>
      <c r="F107" s="87">
        <v>1245690</v>
      </c>
      <c r="G107" s="182">
        <f t="shared" si="13"/>
        <v>4502644</v>
      </c>
      <c r="H107" s="114">
        <v>1088777</v>
      </c>
      <c r="K107" s="6"/>
      <c r="L107" s="6"/>
      <c r="M107" s="6"/>
      <c r="N107" s="6"/>
      <c r="O107" s="6"/>
    </row>
    <row r="108" spans="2:15" s="3" customFormat="1">
      <c r="B108" s="16"/>
      <c r="C108" s="93">
        <f>SUM(C90:C107)</f>
        <v>22063750</v>
      </c>
      <c r="D108" s="93">
        <f t="shared" ref="D108:H108" si="14">SUM(D90:D107)</f>
        <v>21373881</v>
      </c>
      <c r="E108" s="93">
        <f t="shared" si="14"/>
        <v>19521687</v>
      </c>
      <c r="F108" s="93">
        <f t="shared" si="14"/>
        <v>21235200</v>
      </c>
      <c r="G108" s="183">
        <f t="shared" si="14"/>
        <v>84194518</v>
      </c>
      <c r="H108" s="115">
        <f t="shared" si="14"/>
        <v>19194382</v>
      </c>
      <c r="I108" s="174"/>
      <c r="K108" s="9"/>
      <c r="L108" s="9"/>
      <c r="M108" s="9"/>
      <c r="N108" s="9"/>
      <c r="O108" s="9"/>
    </row>
    <row r="109" spans="2:15">
      <c r="B109" s="11"/>
      <c r="C109" s="11"/>
      <c r="D109" s="88"/>
      <c r="E109" s="88"/>
      <c r="F109" s="11"/>
      <c r="G109" s="159"/>
      <c r="H109" s="25"/>
      <c r="K109" s="6"/>
      <c r="L109" s="6"/>
      <c r="M109" s="6"/>
      <c r="N109" s="6"/>
      <c r="O109" s="6"/>
    </row>
    <row r="110" spans="2:15" ht="24">
      <c r="B110" s="11"/>
      <c r="C110" s="11"/>
      <c r="D110" s="11"/>
      <c r="E110" s="11"/>
      <c r="F110" s="35"/>
      <c r="G110" s="180" t="s">
        <v>0</v>
      </c>
      <c r="H110" s="26" t="s">
        <v>233</v>
      </c>
      <c r="K110" s="6"/>
      <c r="L110" s="6"/>
      <c r="M110" s="6"/>
      <c r="N110" s="6"/>
      <c r="O110" s="6"/>
    </row>
    <row r="111" spans="2:15">
      <c r="B111" s="11"/>
      <c r="C111" s="15" t="s">
        <v>227</v>
      </c>
      <c r="D111" s="15" t="s">
        <v>228</v>
      </c>
      <c r="E111" s="15" t="s">
        <v>229</v>
      </c>
      <c r="F111" s="15" t="s">
        <v>230</v>
      </c>
      <c r="G111" s="181" t="s">
        <v>239</v>
      </c>
      <c r="H111" s="27" t="s">
        <v>231</v>
      </c>
    </row>
    <row r="112" spans="2:15">
      <c r="B112" s="16" t="s">
        <v>348</v>
      </c>
      <c r="C112" s="14" t="s">
        <v>226</v>
      </c>
      <c r="D112" s="14" t="s">
        <v>226</v>
      </c>
      <c r="E112" s="14" t="s">
        <v>226</v>
      </c>
      <c r="F112" s="14" t="s">
        <v>226</v>
      </c>
      <c r="G112" s="181" t="s">
        <v>226</v>
      </c>
      <c r="H112" s="27" t="s">
        <v>226</v>
      </c>
    </row>
    <row r="113" spans="2:11" ht="24">
      <c r="B113" s="18" t="s">
        <v>133</v>
      </c>
      <c r="C113" s="87">
        <v>1344289</v>
      </c>
      <c r="D113" s="87">
        <v>1140000</v>
      </c>
      <c r="E113" s="87">
        <v>1090000</v>
      </c>
      <c r="F113" s="87">
        <v>1090000</v>
      </c>
      <c r="G113" s="182">
        <f>SUM(C113:F113)</f>
        <v>4664289</v>
      </c>
      <c r="H113" s="114">
        <v>1000000</v>
      </c>
    </row>
    <row r="114" spans="2:11">
      <c r="B114" s="79" t="s">
        <v>134</v>
      </c>
      <c r="C114" s="87">
        <v>1546678</v>
      </c>
      <c r="D114" s="87">
        <v>1314500</v>
      </c>
      <c r="E114" s="17">
        <v>1310000</v>
      </c>
      <c r="F114" s="87">
        <v>1222239</v>
      </c>
      <c r="G114" s="182">
        <f t="shared" ref="G114:G118" si="15">SUM(C114:F114)</f>
        <v>5393417</v>
      </c>
      <c r="H114" s="114">
        <v>1055000</v>
      </c>
    </row>
    <row r="115" spans="2:11" ht="24">
      <c r="B115" s="18" t="s">
        <v>135</v>
      </c>
      <c r="C115" s="87">
        <v>1222345</v>
      </c>
      <c r="D115" s="87">
        <v>1345624</v>
      </c>
      <c r="E115" s="17">
        <v>1225566</v>
      </c>
      <c r="F115" s="87">
        <v>1333212</v>
      </c>
      <c r="G115" s="182">
        <f t="shared" si="15"/>
        <v>5126747</v>
      </c>
      <c r="H115" s="114">
        <v>1045000</v>
      </c>
    </row>
    <row r="116" spans="2:11" ht="24">
      <c r="B116" s="18" t="s">
        <v>136</v>
      </c>
      <c r="C116" s="87">
        <v>1332419</v>
      </c>
      <c r="D116" s="87">
        <v>1039908</v>
      </c>
      <c r="E116" s="17">
        <v>1334150</v>
      </c>
      <c r="F116" s="87">
        <v>1441321</v>
      </c>
      <c r="G116" s="182">
        <f t="shared" si="15"/>
        <v>5147798</v>
      </c>
      <c r="H116" s="114">
        <v>1053000</v>
      </c>
    </row>
    <row r="117" spans="2:11" ht="15">
      <c r="B117" s="79" t="s">
        <v>137</v>
      </c>
      <c r="C117" s="87">
        <v>1665210</v>
      </c>
      <c r="D117" s="87">
        <v>1233458</v>
      </c>
      <c r="E117" s="19">
        <v>1090000</v>
      </c>
      <c r="F117" s="87">
        <v>1009000</v>
      </c>
      <c r="G117" s="182">
        <f t="shared" si="15"/>
        <v>4997668</v>
      </c>
      <c r="H117" s="114">
        <v>1010000</v>
      </c>
      <c r="K117" s="1"/>
    </row>
    <row r="118" spans="2:11" ht="15">
      <c r="B118" s="79" t="s">
        <v>138</v>
      </c>
      <c r="C118" s="87">
        <v>1445612</v>
      </c>
      <c r="D118" s="87">
        <v>1434532</v>
      </c>
      <c r="E118" s="87">
        <v>1222570</v>
      </c>
      <c r="F118" s="87">
        <v>1236666</v>
      </c>
      <c r="G118" s="182">
        <f t="shared" si="15"/>
        <v>5339380</v>
      </c>
      <c r="H118" s="114">
        <v>1014440</v>
      </c>
      <c r="K118" s="1"/>
    </row>
    <row r="119" spans="2:11" ht="15">
      <c r="B119" s="79" t="s">
        <v>139</v>
      </c>
      <c r="C119" s="87">
        <v>1277890</v>
      </c>
      <c r="D119" s="87">
        <v>1552428</v>
      </c>
      <c r="E119" s="87">
        <v>1222231</v>
      </c>
      <c r="F119" s="87">
        <v>1088777</v>
      </c>
      <c r="G119" s="182">
        <f>F119</f>
        <v>1088777</v>
      </c>
      <c r="H119" s="114">
        <v>1040000</v>
      </c>
      <c r="K119" s="1"/>
    </row>
    <row r="120" spans="2:11" s="3" customFormat="1" ht="14.25">
      <c r="B120" s="16"/>
      <c r="C120" s="93">
        <f>SUM(C113:C119)</f>
        <v>9834443</v>
      </c>
      <c r="D120" s="93">
        <f t="shared" ref="D120:H120" si="16">SUM(D113:D119)</f>
        <v>9060450</v>
      </c>
      <c r="E120" s="93">
        <f t="shared" si="16"/>
        <v>8494517</v>
      </c>
      <c r="F120" s="93">
        <f t="shared" si="16"/>
        <v>8421215</v>
      </c>
      <c r="G120" s="183">
        <f t="shared" si="16"/>
        <v>31758076</v>
      </c>
      <c r="H120" s="115">
        <f t="shared" si="16"/>
        <v>7217440</v>
      </c>
      <c r="I120" s="174"/>
      <c r="K120" s="123"/>
    </row>
    <row r="121" spans="2:11" ht="15">
      <c r="B121" s="11"/>
      <c r="C121" s="11"/>
      <c r="D121" s="88"/>
      <c r="E121" s="88"/>
      <c r="F121" s="11"/>
      <c r="G121" s="159"/>
      <c r="H121" s="25"/>
      <c r="K121" s="1"/>
    </row>
    <row r="122" spans="2:11" ht="24">
      <c r="B122" s="11"/>
      <c r="C122" s="11"/>
      <c r="D122" s="11"/>
      <c r="E122" s="11"/>
      <c r="F122" s="35"/>
      <c r="G122" s="180" t="s">
        <v>0</v>
      </c>
      <c r="H122" s="26" t="s">
        <v>233</v>
      </c>
      <c r="K122" s="1"/>
    </row>
    <row r="123" spans="2:11" ht="15">
      <c r="B123" s="11"/>
      <c r="C123" s="15" t="s">
        <v>227</v>
      </c>
      <c r="D123" s="15" t="s">
        <v>228</v>
      </c>
      <c r="E123" s="15" t="s">
        <v>229</v>
      </c>
      <c r="F123" s="15" t="s">
        <v>230</v>
      </c>
      <c r="G123" s="181" t="s">
        <v>239</v>
      </c>
      <c r="H123" s="27" t="s">
        <v>231</v>
      </c>
      <c r="K123" s="1"/>
    </row>
    <row r="124" spans="2:11" ht="15">
      <c r="B124" s="89" t="s">
        <v>350</v>
      </c>
      <c r="C124" s="14" t="s">
        <v>226</v>
      </c>
      <c r="D124" s="14" t="s">
        <v>226</v>
      </c>
      <c r="E124" s="14" t="s">
        <v>226</v>
      </c>
      <c r="F124" s="14" t="s">
        <v>226</v>
      </c>
      <c r="G124" s="181" t="s">
        <v>226</v>
      </c>
      <c r="H124" s="27" t="s">
        <v>226</v>
      </c>
      <c r="K124" s="1"/>
    </row>
    <row r="125" spans="2:11" ht="15">
      <c r="B125" s="90"/>
      <c r="C125" s="11"/>
      <c r="D125" s="11"/>
      <c r="E125" s="11"/>
      <c r="F125" s="11"/>
      <c r="G125" s="159"/>
      <c r="H125" s="25"/>
      <c r="K125" s="1"/>
    </row>
    <row r="126" spans="2:11" ht="15">
      <c r="B126" s="79" t="s">
        <v>140</v>
      </c>
      <c r="C126" s="87">
        <v>1045556</v>
      </c>
      <c r="D126" s="87">
        <v>1008000</v>
      </c>
      <c r="E126" s="87">
        <v>1230000</v>
      </c>
      <c r="F126" s="87">
        <v>1030900</v>
      </c>
      <c r="G126" s="182">
        <f>SUM(C126:F126)</f>
        <v>4314456</v>
      </c>
      <c r="H126" s="114">
        <v>1233300</v>
      </c>
      <c r="I126" s="175"/>
      <c r="K126" s="1"/>
    </row>
    <row r="127" spans="2:11">
      <c r="B127" s="79" t="s">
        <v>141</v>
      </c>
      <c r="C127" s="87">
        <v>1079600</v>
      </c>
      <c r="D127" s="87">
        <v>1155000</v>
      </c>
      <c r="E127" s="87">
        <v>1000002</v>
      </c>
      <c r="F127" s="87">
        <v>1000231</v>
      </c>
      <c r="G127" s="182">
        <f t="shared" ref="G127:G130" si="17">SUM(C127:F127)</f>
        <v>4234833</v>
      </c>
      <c r="H127" s="114">
        <v>1238000</v>
      </c>
      <c r="I127" s="175"/>
    </row>
    <row r="128" spans="2:11">
      <c r="B128" s="79" t="s">
        <v>142</v>
      </c>
      <c r="C128" s="87">
        <v>1234567</v>
      </c>
      <c r="D128" s="87">
        <v>1110000</v>
      </c>
      <c r="E128" s="87">
        <v>1000004</v>
      </c>
      <c r="F128" s="87">
        <v>1000021</v>
      </c>
      <c r="G128" s="182">
        <f t="shared" si="17"/>
        <v>4344592</v>
      </c>
      <c r="H128" s="114">
        <v>1000230</v>
      </c>
      <c r="I128" s="175"/>
      <c r="K128" s="4"/>
    </row>
    <row r="129" spans="2:14">
      <c r="B129" s="79" t="s">
        <v>143</v>
      </c>
      <c r="C129" s="87">
        <v>1000000</v>
      </c>
      <c r="D129" s="87">
        <v>1111102</v>
      </c>
      <c r="E129" s="87">
        <v>1000000</v>
      </c>
      <c r="F129" s="87">
        <v>1000003</v>
      </c>
      <c r="G129" s="182">
        <f t="shared" si="17"/>
        <v>4111105</v>
      </c>
      <c r="H129" s="114">
        <v>1000212</v>
      </c>
      <c r="I129" s="175"/>
      <c r="K129" s="4"/>
    </row>
    <row r="130" spans="2:14">
      <c r="B130" s="79" t="s">
        <v>144</v>
      </c>
      <c r="C130" s="87">
        <v>1090000</v>
      </c>
      <c r="D130" s="87">
        <v>1112211</v>
      </c>
      <c r="E130" s="87">
        <v>1002340</v>
      </c>
      <c r="F130" s="87">
        <v>1600000</v>
      </c>
      <c r="G130" s="182">
        <f t="shared" si="17"/>
        <v>4804551</v>
      </c>
      <c r="H130" s="114">
        <v>1000000</v>
      </c>
      <c r="I130" s="175"/>
      <c r="K130" s="4"/>
    </row>
    <row r="131" spans="2:14" s="3" customFormat="1">
      <c r="B131" s="16"/>
      <c r="C131" s="93">
        <f>SUM(C126:C130)</f>
        <v>5449723</v>
      </c>
      <c r="D131" s="93">
        <f t="shared" ref="D131:H131" si="18">SUM(D126:D130)</f>
        <v>5496313</v>
      </c>
      <c r="E131" s="93">
        <f t="shared" si="18"/>
        <v>5232346</v>
      </c>
      <c r="F131" s="93">
        <f t="shared" si="18"/>
        <v>5631155</v>
      </c>
      <c r="G131" s="183">
        <f t="shared" si="18"/>
        <v>21809537</v>
      </c>
      <c r="H131" s="115">
        <f t="shared" si="18"/>
        <v>5471742</v>
      </c>
      <c r="I131" s="176"/>
      <c r="K131" s="124"/>
    </row>
    <row r="132" spans="2:14">
      <c r="B132" s="11"/>
      <c r="C132" s="11"/>
      <c r="D132" s="88"/>
      <c r="E132" s="88"/>
      <c r="F132" s="11"/>
      <c r="G132" s="159"/>
      <c r="H132" s="25"/>
      <c r="K132" s="4"/>
      <c r="N132" s="8"/>
    </row>
    <row r="133" spans="2:14">
      <c r="B133" s="11"/>
      <c r="C133" s="11"/>
      <c r="D133" s="88"/>
      <c r="E133" s="88"/>
      <c r="F133" s="11"/>
      <c r="G133" s="159"/>
      <c r="H133" s="25"/>
      <c r="K133" s="4"/>
    </row>
    <row r="134" spans="2:14" ht="24">
      <c r="B134" s="11"/>
      <c r="C134" s="11"/>
      <c r="D134" s="11"/>
      <c r="E134" s="11"/>
      <c r="F134" s="35"/>
      <c r="G134" s="180" t="s">
        <v>0</v>
      </c>
      <c r="H134" s="26" t="s">
        <v>233</v>
      </c>
      <c r="K134" s="4"/>
    </row>
    <row r="135" spans="2:14">
      <c r="B135" s="16" t="s">
        <v>351</v>
      </c>
      <c r="C135" s="15" t="s">
        <v>227</v>
      </c>
      <c r="D135" s="15" t="s">
        <v>228</v>
      </c>
      <c r="E135" s="15" t="s">
        <v>229</v>
      </c>
      <c r="F135" s="15" t="s">
        <v>230</v>
      </c>
      <c r="G135" s="181" t="s">
        <v>239</v>
      </c>
      <c r="H135" s="27" t="s">
        <v>231</v>
      </c>
    </row>
    <row r="136" spans="2:14">
      <c r="B136" s="90"/>
      <c r="C136" s="14" t="s">
        <v>226</v>
      </c>
      <c r="D136" s="14" t="s">
        <v>226</v>
      </c>
      <c r="E136" s="14" t="s">
        <v>226</v>
      </c>
      <c r="F136" s="14" t="s">
        <v>226</v>
      </c>
      <c r="G136" s="181" t="s">
        <v>226</v>
      </c>
      <c r="H136" s="27" t="s">
        <v>226</v>
      </c>
    </row>
    <row r="137" spans="2:14" ht="24">
      <c r="B137" s="18" t="s">
        <v>145</v>
      </c>
      <c r="C137" s="87">
        <v>3231000</v>
      </c>
      <c r="D137" s="87">
        <v>3343210</v>
      </c>
      <c r="E137" s="87">
        <v>2555423</v>
      </c>
      <c r="F137" s="87">
        <v>3332314</v>
      </c>
      <c r="G137" s="182">
        <f>SUM(C137:F137)</f>
        <v>12461947</v>
      </c>
      <c r="H137" s="114">
        <v>3244210</v>
      </c>
    </row>
    <row r="138" spans="2:14">
      <c r="B138" s="79" t="s">
        <v>146</v>
      </c>
      <c r="C138" s="87">
        <v>3245000</v>
      </c>
      <c r="D138" s="87">
        <v>2333244</v>
      </c>
      <c r="E138" s="87">
        <v>2556231</v>
      </c>
      <c r="F138" s="87">
        <v>3442314</v>
      </c>
      <c r="G138" s="182">
        <f t="shared" ref="G138:G141" si="19">SUM(C138:F138)</f>
        <v>11576789</v>
      </c>
      <c r="H138" s="114">
        <v>3443210</v>
      </c>
    </row>
    <row r="139" spans="2:14">
      <c r="B139" s="79" t="s">
        <v>147</v>
      </c>
      <c r="C139" s="87">
        <v>3246000</v>
      </c>
      <c r="D139" s="87">
        <v>2443329</v>
      </c>
      <c r="E139" s="87">
        <v>1122341</v>
      </c>
      <c r="F139" s="87">
        <v>3332221</v>
      </c>
      <c r="G139" s="182">
        <f t="shared" si="19"/>
        <v>10143891</v>
      </c>
      <c r="H139" s="114">
        <v>1221122</v>
      </c>
    </row>
    <row r="140" spans="2:14">
      <c r="B140" s="79" t="s">
        <v>148</v>
      </c>
      <c r="C140" s="87">
        <v>1567000</v>
      </c>
      <c r="D140" s="87">
        <v>2332421</v>
      </c>
      <c r="E140" s="87">
        <v>1199820</v>
      </c>
      <c r="F140" s="87">
        <v>1221212</v>
      </c>
      <c r="G140" s="182">
        <f t="shared" si="19"/>
        <v>6320453</v>
      </c>
      <c r="H140" s="114">
        <v>1223433</v>
      </c>
    </row>
    <row r="141" spans="2:14">
      <c r="B141" s="79" t="s">
        <v>149</v>
      </c>
      <c r="C141" s="87">
        <v>1000000</v>
      </c>
      <c r="D141" s="87">
        <v>1122332</v>
      </c>
      <c r="E141" s="87">
        <v>1112234</v>
      </c>
      <c r="F141" s="87">
        <v>1000098</v>
      </c>
      <c r="G141" s="182">
        <f t="shared" si="19"/>
        <v>4234664</v>
      </c>
      <c r="H141" s="114">
        <v>1000010</v>
      </c>
    </row>
    <row r="142" spans="2:14" s="3" customFormat="1">
      <c r="B142" s="16"/>
      <c r="C142" s="93">
        <f>SUM(C137:C141)</f>
        <v>12289000</v>
      </c>
      <c r="D142" s="93">
        <f t="shared" ref="D142:H142" si="20">SUM(D137:D141)</f>
        <v>11574536</v>
      </c>
      <c r="E142" s="93">
        <f t="shared" si="20"/>
        <v>8546049</v>
      </c>
      <c r="F142" s="93">
        <f t="shared" si="20"/>
        <v>12328159</v>
      </c>
      <c r="G142" s="183">
        <f t="shared" si="20"/>
        <v>44737744</v>
      </c>
      <c r="H142" s="115">
        <f t="shared" si="20"/>
        <v>10131985</v>
      </c>
      <c r="I142" s="174"/>
    </row>
    <row r="143" spans="2:14">
      <c r="B143" s="11"/>
      <c r="C143" s="11"/>
      <c r="D143" s="88"/>
      <c r="E143" s="88"/>
      <c r="F143" s="11"/>
      <c r="G143" s="159"/>
      <c r="H143" s="25"/>
    </row>
    <row r="144" spans="2:14">
      <c r="B144" s="11"/>
      <c r="C144" s="11"/>
      <c r="D144" s="11"/>
      <c r="E144" s="11"/>
      <c r="F144" s="11"/>
      <c r="G144" s="159"/>
      <c r="H144" s="25"/>
    </row>
    <row r="145" spans="2:9" ht="24">
      <c r="B145" s="11"/>
      <c r="C145" s="11"/>
      <c r="D145" s="11"/>
      <c r="E145" s="11"/>
      <c r="F145" s="35"/>
      <c r="G145" s="180" t="s">
        <v>0</v>
      </c>
      <c r="H145" s="26" t="s">
        <v>233</v>
      </c>
    </row>
    <row r="146" spans="2:9">
      <c r="B146" s="11"/>
      <c r="C146" s="15" t="s">
        <v>227</v>
      </c>
      <c r="D146" s="15" t="s">
        <v>228</v>
      </c>
      <c r="E146" s="15" t="s">
        <v>229</v>
      </c>
      <c r="F146" s="15" t="s">
        <v>230</v>
      </c>
      <c r="G146" s="181" t="s">
        <v>239</v>
      </c>
      <c r="H146" s="27" t="s">
        <v>231</v>
      </c>
    </row>
    <row r="147" spans="2:9">
      <c r="B147" s="16" t="s">
        <v>352</v>
      </c>
      <c r="C147" s="14" t="s">
        <v>226</v>
      </c>
      <c r="D147" s="14" t="s">
        <v>226</v>
      </c>
      <c r="E147" s="14" t="s">
        <v>226</v>
      </c>
      <c r="F147" s="14" t="s">
        <v>226</v>
      </c>
      <c r="G147" s="181" t="s">
        <v>226</v>
      </c>
      <c r="H147" s="27" t="s">
        <v>226</v>
      </c>
    </row>
    <row r="148" spans="2:9" ht="24">
      <c r="B148" s="18" t="s">
        <v>150</v>
      </c>
      <c r="C148" s="87">
        <v>1000998</v>
      </c>
      <c r="D148" s="87">
        <v>1772527</v>
      </c>
      <c r="E148" s="87">
        <v>1222256</v>
      </c>
      <c r="F148" s="87">
        <v>1889282</v>
      </c>
      <c r="G148" s="182">
        <f>SUM(C148:F148)</f>
        <v>5885063</v>
      </c>
      <c r="H148" s="114">
        <v>1255262</v>
      </c>
    </row>
    <row r="149" spans="2:9">
      <c r="B149" s="79" t="s">
        <v>151</v>
      </c>
      <c r="C149" s="87">
        <v>1662523</v>
      </c>
      <c r="D149" s="87">
        <v>1624253</v>
      </c>
      <c r="E149" s="87">
        <v>1234344</v>
      </c>
      <c r="F149" s="87">
        <v>1827276</v>
      </c>
      <c r="G149" s="182">
        <f t="shared" ref="G149:G152" si="21">SUM(C149:F149)</f>
        <v>6348396</v>
      </c>
      <c r="H149" s="114">
        <v>1253535</v>
      </c>
    </row>
    <row r="150" spans="2:9">
      <c r="B150" s="79" t="s">
        <v>152</v>
      </c>
      <c r="C150" s="87">
        <v>1776262</v>
      </c>
      <c r="D150" s="87">
        <v>1425536</v>
      </c>
      <c r="E150" s="87">
        <v>1227898</v>
      </c>
      <c r="F150" s="87">
        <v>1625343</v>
      </c>
      <c r="G150" s="182">
        <f t="shared" si="21"/>
        <v>6055039</v>
      </c>
      <c r="H150" s="114">
        <v>1209809</v>
      </c>
    </row>
    <row r="151" spans="2:9">
      <c r="B151" s="79" t="s">
        <v>153</v>
      </c>
      <c r="C151" s="87">
        <v>1665242</v>
      </c>
      <c r="D151" s="87">
        <v>1423256</v>
      </c>
      <c r="E151" s="87">
        <v>1277865</v>
      </c>
      <c r="F151" s="87">
        <v>1243435</v>
      </c>
      <c r="G151" s="182">
        <f t="shared" si="21"/>
        <v>5609798</v>
      </c>
      <c r="H151" s="114">
        <v>1827269</v>
      </c>
    </row>
    <row r="152" spans="2:9">
      <c r="B152" s="79" t="s">
        <v>154</v>
      </c>
      <c r="C152" s="87">
        <v>1234456</v>
      </c>
      <c r="D152" s="87">
        <v>1525243</v>
      </c>
      <c r="E152" s="87">
        <v>1234457</v>
      </c>
      <c r="F152" s="87">
        <v>1276553</v>
      </c>
      <c r="G152" s="182">
        <f t="shared" si="21"/>
        <v>5270709</v>
      </c>
      <c r="H152" s="114">
        <v>1244452</v>
      </c>
    </row>
    <row r="153" spans="2:9" s="3" customFormat="1">
      <c r="B153" s="16"/>
      <c r="C153" s="93">
        <f>SUM(C148:C152)</f>
        <v>7339481</v>
      </c>
      <c r="D153" s="93">
        <f t="shared" ref="D153:H153" si="22">SUM(D148:D152)</f>
        <v>7770815</v>
      </c>
      <c r="E153" s="93">
        <f t="shared" si="22"/>
        <v>6196820</v>
      </c>
      <c r="F153" s="93">
        <f t="shared" si="22"/>
        <v>7861889</v>
      </c>
      <c r="G153" s="183">
        <f t="shared" si="22"/>
        <v>29169005</v>
      </c>
      <c r="H153" s="115">
        <f t="shared" si="22"/>
        <v>6790327</v>
      </c>
      <c r="I153" s="174"/>
    </row>
    <row r="154" spans="2:9">
      <c r="B154" s="11"/>
      <c r="C154" s="11"/>
      <c r="D154" s="88"/>
      <c r="E154" s="88"/>
      <c r="F154" s="11"/>
      <c r="G154" s="159"/>
      <c r="H154" s="25"/>
    </row>
    <row r="155" spans="2:9" ht="24">
      <c r="B155" s="11"/>
      <c r="C155" s="11"/>
      <c r="D155" s="11"/>
      <c r="E155" s="11"/>
      <c r="F155" s="35"/>
      <c r="G155" s="180" t="s">
        <v>0</v>
      </c>
      <c r="H155" s="26" t="s">
        <v>233</v>
      </c>
    </row>
    <row r="156" spans="2:9">
      <c r="B156" s="16" t="s">
        <v>353</v>
      </c>
      <c r="C156" s="15" t="s">
        <v>227</v>
      </c>
      <c r="D156" s="15" t="s">
        <v>228</v>
      </c>
      <c r="E156" s="15" t="s">
        <v>229</v>
      </c>
      <c r="F156" s="15" t="s">
        <v>230</v>
      </c>
      <c r="G156" s="181" t="s">
        <v>239</v>
      </c>
      <c r="H156" s="27" t="s">
        <v>231</v>
      </c>
    </row>
    <row r="157" spans="2:9">
      <c r="B157" s="82" t="s">
        <v>242</v>
      </c>
      <c r="C157" s="14" t="s">
        <v>226</v>
      </c>
      <c r="D157" s="14" t="s">
        <v>226</v>
      </c>
      <c r="E157" s="14" t="s">
        <v>226</v>
      </c>
      <c r="F157" s="14" t="s">
        <v>226</v>
      </c>
      <c r="G157" s="181" t="s">
        <v>226</v>
      </c>
      <c r="H157" s="27" t="s">
        <v>226</v>
      </c>
    </row>
    <row r="158" spans="2:9">
      <c r="B158" s="79"/>
      <c r="C158" s="11"/>
      <c r="D158" s="11"/>
      <c r="E158" s="11"/>
      <c r="F158" s="11"/>
      <c r="G158" s="159"/>
      <c r="H158" s="25"/>
    </row>
    <row r="159" spans="2:9" ht="24">
      <c r="B159" s="91" t="s">
        <v>155</v>
      </c>
      <c r="C159" s="87">
        <v>1200000</v>
      </c>
      <c r="D159" s="87">
        <v>1134400</v>
      </c>
      <c r="E159" s="87">
        <v>1056989</v>
      </c>
      <c r="F159" s="87">
        <v>1245000</v>
      </c>
      <c r="G159" s="188">
        <f>SUM(C159:F159)</f>
        <v>4636389</v>
      </c>
      <c r="H159" s="114">
        <v>1045000</v>
      </c>
    </row>
    <row r="160" spans="2:9" ht="24">
      <c r="B160" s="18" t="s">
        <v>156</v>
      </c>
      <c r="C160" s="87">
        <v>1454000</v>
      </c>
      <c r="D160" s="87">
        <v>1314490</v>
      </c>
      <c r="E160" s="87">
        <v>1234354</v>
      </c>
      <c r="F160" s="87">
        <v>1000000</v>
      </c>
      <c r="G160" s="188">
        <f t="shared" ref="G160:G162" si="23">SUM(C160:F160)</f>
        <v>5002844</v>
      </c>
      <c r="H160" s="114">
        <v>1053000</v>
      </c>
    </row>
    <row r="161" spans="2:9">
      <c r="B161" s="79" t="s">
        <v>157</v>
      </c>
      <c r="C161" s="87">
        <v>1134500</v>
      </c>
      <c r="D161" s="87">
        <v>1547000</v>
      </c>
      <c r="E161" s="87">
        <v>1078756</v>
      </c>
      <c r="F161" s="87">
        <v>1133900</v>
      </c>
      <c r="G161" s="188">
        <f t="shared" si="23"/>
        <v>4894156</v>
      </c>
      <c r="H161" s="114">
        <v>1010000</v>
      </c>
    </row>
    <row r="162" spans="2:9">
      <c r="B162" s="79" t="s">
        <v>158</v>
      </c>
      <c r="C162" s="87">
        <v>1567800</v>
      </c>
      <c r="D162" s="87">
        <v>1122449</v>
      </c>
      <c r="E162" s="87">
        <v>1086787</v>
      </c>
      <c r="F162" s="87">
        <v>1000000</v>
      </c>
      <c r="G162" s="188">
        <f t="shared" si="23"/>
        <v>4777036</v>
      </c>
      <c r="H162" s="114">
        <v>1014440</v>
      </c>
    </row>
    <row r="163" spans="2:9" s="3" customFormat="1">
      <c r="B163" s="16"/>
      <c r="C163" s="93">
        <f>SUM(C159:C162)</f>
        <v>5356300</v>
      </c>
      <c r="D163" s="93">
        <f t="shared" ref="D163:H163" si="24">SUM(D159:D162)</f>
        <v>5118339</v>
      </c>
      <c r="E163" s="93">
        <f t="shared" si="24"/>
        <v>4456886</v>
      </c>
      <c r="F163" s="93">
        <f t="shared" si="24"/>
        <v>4378900</v>
      </c>
      <c r="G163" s="183">
        <f t="shared" si="24"/>
        <v>19310425</v>
      </c>
      <c r="H163" s="115">
        <f t="shared" si="24"/>
        <v>4122440</v>
      </c>
      <c r="I163" s="174"/>
    </row>
    <row r="164" spans="2:9">
      <c r="B164" s="11"/>
      <c r="C164" s="11"/>
      <c r="D164" s="88"/>
      <c r="E164" s="88"/>
      <c r="F164" s="11"/>
      <c r="G164" s="159"/>
      <c r="H164" s="25"/>
    </row>
    <row r="165" spans="2:9" ht="36">
      <c r="B165" s="23" t="s">
        <v>243</v>
      </c>
      <c r="C165" s="11"/>
      <c r="D165" s="11"/>
      <c r="E165" s="11"/>
      <c r="F165" s="11"/>
      <c r="G165" s="159"/>
      <c r="H165" s="25"/>
    </row>
    <row r="166" spans="2:9">
      <c r="B166" s="88"/>
      <c r="C166" s="11"/>
      <c r="D166" s="11"/>
      <c r="E166" s="11"/>
      <c r="F166" s="11"/>
      <c r="G166" s="159"/>
      <c r="H166" s="25"/>
    </row>
    <row r="167" spans="2:9">
      <c r="B167" s="79" t="s">
        <v>159</v>
      </c>
      <c r="C167" s="87">
        <f>'Profit and Loss'!D31</f>
        <v>27822274</v>
      </c>
      <c r="D167" s="87">
        <f>'Profit and Loss'!E31</f>
        <v>27982100</v>
      </c>
      <c r="E167" s="87">
        <f>'Profit and Loss'!F31</f>
        <v>26037305</v>
      </c>
      <c r="F167" s="87">
        <f>'Profit and Loss'!G31</f>
        <v>52720168</v>
      </c>
      <c r="G167" s="182">
        <f>'Profit and Loss'!H31</f>
        <v>134561847</v>
      </c>
      <c r="H167" s="114">
        <f>'Profit and Loss'!I31</f>
        <v>29542757</v>
      </c>
    </row>
    <row r="168" spans="2:9">
      <c r="B168" s="79"/>
      <c r="C168" s="87"/>
      <c r="D168" s="87"/>
      <c r="E168" s="87"/>
      <c r="F168" s="87"/>
      <c r="G168" s="182">
        <f t="shared" ref="G168:G173" si="25">SUM(C168:F168)</f>
        <v>0</v>
      </c>
      <c r="H168" s="114"/>
    </row>
    <row r="169" spans="2:9">
      <c r="B169" s="79" t="s">
        <v>160</v>
      </c>
      <c r="C169" s="125">
        <f>C167*30%</f>
        <v>8346682.1999999993</v>
      </c>
      <c r="D169" s="125">
        <f t="shared" ref="D169:H169" si="26">D167*30%</f>
        <v>8394630</v>
      </c>
      <c r="E169" s="125">
        <f t="shared" si="26"/>
        <v>7811191.5</v>
      </c>
      <c r="F169" s="125">
        <f t="shared" si="26"/>
        <v>15816050.399999999</v>
      </c>
      <c r="G169" s="189">
        <f t="shared" si="26"/>
        <v>40368554.100000001</v>
      </c>
      <c r="H169" s="126">
        <f t="shared" si="26"/>
        <v>8862827.0999999996</v>
      </c>
    </row>
    <row r="170" spans="2:9">
      <c r="B170" s="79" t="s">
        <v>161</v>
      </c>
      <c r="C170" s="87">
        <v>1238000</v>
      </c>
      <c r="D170" s="87">
        <v>1134569</v>
      </c>
      <c r="E170" s="87">
        <v>1086543</v>
      </c>
      <c r="F170" s="87">
        <v>1233390</v>
      </c>
      <c r="G170" s="182">
        <f t="shared" si="25"/>
        <v>4692502</v>
      </c>
      <c r="H170" s="114">
        <v>1000000</v>
      </c>
    </row>
    <row r="171" spans="2:9" ht="24">
      <c r="B171" s="18" t="s">
        <v>162</v>
      </c>
      <c r="C171" s="87">
        <v>1000100</v>
      </c>
      <c r="D171" s="87">
        <v>1134656</v>
      </c>
      <c r="E171" s="87">
        <v>1080954</v>
      </c>
      <c r="F171" s="87">
        <v>1133309</v>
      </c>
      <c r="G171" s="182">
        <f t="shared" si="25"/>
        <v>4349019</v>
      </c>
      <c r="H171" s="114">
        <v>1090000</v>
      </c>
    </row>
    <row r="172" spans="2:9">
      <c r="B172" s="79" t="s">
        <v>163</v>
      </c>
      <c r="C172" s="87">
        <v>-6228483.1999999993</v>
      </c>
      <c r="D172" s="87">
        <v>-6579837</v>
      </c>
      <c r="E172" s="87">
        <v>-6521803.5</v>
      </c>
      <c r="F172" s="87">
        <v>-14882850.399999999</v>
      </c>
      <c r="G172" s="182">
        <v>-34212971.100000001</v>
      </c>
      <c r="H172" s="114">
        <v>-6485388.0999999996</v>
      </c>
    </row>
    <row r="173" spans="2:9" ht="24">
      <c r="B173" s="18" t="s">
        <v>164</v>
      </c>
      <c r="C173" s="87">
        <v>1000000</v>
      </c>
      <c r="D173" s="87">
        <v>1034320</v>
      </c>
      <c r="E173" s="87">
        <v>1000000</v>
      </c>
      <c r="F173" s="87">
        <v>1079000</v>
      </c>
      <c r="G173" s="182">
        <f t="shared" si="25"/>
        <v>4113320</v>
      </c>
      <c r="H173" s="114">
        <v>1155000</v>
      </c>
    </row>
    <row r="174" spans="2:9">
      <c r="B174" s="79" t="s">
        <v>165</v>
      </c>
      <c r="C174" s="87">
        <v>1</v>
      </c>
      <c r="D174" s="87">
        <v>1</v>
      </c>
      <c r="E174" s="87">
        <v>1</v>
      </c>
      <c r="F174" s="87">
        <v>1</v>
      </c>
      <c r="G174" s="182">
        <v>1</v>
      </c>
      <c r="H174" s="114">
        <v>1</v>
      </c>
    </row>
    <row r="175" spans="2:9" s="3" customFormat="1">
      <c r="B175" s="16"/>
      <c r="C175" s="93">
        <f>SUM(C169:C174)</f>
        <v>5356300</v>
      </c>
      <c r="D175" s="93">
        <f t="shared" ref="D175:H175" si="27">SUM(D169:D174)</f>
        <v>5118339</v>
      </c>
      <c r="E175" s="93">
        <f t="shared" si="27"/>
        <v>4456886</v>
      </c>
      <c r="F175" s="93">
        <f t="shared" si="27"/>
        <v>4378900</v>
      </c>
      <c r="G175" s="183">
        <f t="shared" si="27"/>
        <v>19310425</v>
      </c>
      <c r="H175" s="115">
        <f t="shared" si="27"/>
        <v>5622440</v>
      </c>
      <c r="I175" s="174"/>
    </row>
    <row r="176" spans="2:9" s="98" customFormat="1">
      <c r="B176" s="97" t="s">
        <v>354</v>
      </c>
      <c r="C176" s="127">
        <f>C163-C175</f>
        <v>0</v>
      </c>
      <c r="D176" s="127">
        <f t="shared" ref="D176:H176" si="28">D163-D175</f>
        <v>0</v>
      </c>
      <c r="E176" s="127">
        <f t="shared" si="28"/>
        <v>0</v>
      </c>
      <c r="F176" s="127">
        <f t="shared" si="28"/>
        <v>0</v>
      </c>
      <c r="G176" s="160">
        <f t="shared" si="28"/>
        <v>0</v>
      </c>
      <c r="H176" s="131">
        <f t="shared" si="28"/>
        <v>-1500000</v>
      </c>
      <c r="I176" s="177"/>
    </row>
    <row r="177" spans="2:9" s="98" customFormat="1">
      <c r="B177" s="36" t="s">
        <v>355</v>
      </c>
      <c r="C177" s="127"/>
      <c r="D177" s="127"/>
      <c r="E177" s="127"/>
      <c r="F177" s="127"/>
      <c r="G177" s="160"/>
      <c r="H177" s="131"/>
      <c r="I177" s="177"/>
    </row>
    <row r="178" spans="2:9" s="98" customFormat="1">
      <c r="B178" s="11" t="s">
        <v>420</v>
      </c>
      <c r="C178" s="127"/>
      <c r="D178" s="127"/>
      <c r="E178" s="127"/>
      <c r="F178" s="127"/>
      <c r="G178" s="160"/>
      <c r="H178" s="131"/>
      <c r="I178" s="177"/>
    </row>
    <row r="179" spans="2:9" s="98" customFormat="1">
      <c r="B179" s="16" t="s">
        <v>307</v>
      </c>
      <c r="C179" s="31"/>
      <c r="D179" s="31"/>
      <c r="E179" s="31"/>
      <c r="F179" s="31"/>
      <c r="G179" s="161"/>
      <c r="H179" s="204"/>
      <c r="I179" s="177"/>
    </row>
    <row r="180" spans="2:9" s="100" customFormat="1">
      <c r="B180" s="16" t="s">
        <v>323</v>
      </c>
      <c r="C180" s="32">
        <v>80844594</v>
      </c>
      <c r="D180" s="32">
        <f>C184</f>
        <v>84470519.25</v>
      </c>
      <c r="E180" s="32">
        <f t="shared" ref="E180:F180" si="29">D184</f>
        <v>88096444.5</v>
      </c>
      <c r="F180" s="32">
        <f t="shared" si="29"/>
        <v>91722369.75</v>
      </c>
      <c r="G180" s="162">
        <f>C180</f>
        <v>80844594</v>
      </c>
      <c r="H180" s="33">
        <v>70000000</v>
      </c>
      <c r="I180" s="178"/>
    </row>
    <row r="181" spans="2:9" s="98" customFormat="1">
      <c r="B181" s="11" t="s">
        <v>167</v>
      </c>
      <c r="C181" s="31">
        <v>4101099.5</v>
      </c>
      <c r="D181" s="31">
        <v>4101099.5</v>
      </c>
      <c r="E181" s="31">
        <v>4101099.5</v>
      </c>
      <c r="F181" s="31">
        <v>4101099.5</v>
      </c>
      <c r="G181" s="161">
        <v>16404398</v>
      </c>
      <c r="H181" s="204">
        <v>14911149</v>
      </c>
      <c r="I181" s="177"/>
    </row>
    <row r="182" spans="2:9" s="98" customFormat="1">
      <c r="B182" s="11" t="s">
        <v>171</v>
      </c>
      <c r="C182" s="31">
        <v>-183498</v>
      </c>
      <c r="D182" s="31">
        <v>-183498</v>
      </c>
      <c r="E182" s="31">
        <v>-183498</v>
      </c>
      <c r="F182" s="31">
        <v>-183498</v>
      </c>
      <c r="G182" s="161">
        <v>-733992</v>
      </c>
      <c r="H182" s="204">
        <v>-3000000</v>
      </c>
      <c r="I182" s="177"/>
    </row>
    <row r="183" spans="2:9" s="98" customFormat="1">
      <c r="B183" s="11" t="s">
        <v>310</v>
      </c>
      <c r="C183" s="31">
        <v>-291676.25</v>
      </c>
      <c r="D183" s="31">
        <v>-291676.25</v>
      </c>
      <c r="E183" s="31">
        <v>-291676.25</v>
      </c>
      <c r="F183" s="31">
        <v>-291676.25</v>
      </c>
      <c r="G183" s="161">
        <v>-1166705</v>
      </c>
      <c r="H183" s="204">
        <v>-1066555</v>
      </c>
      <c r="I183" s="177"/>
    </row>
    <row r="184" spans="2:9" s="100" customFormat="1">
      <c r="B184" s="16" t="s">
        <v>324</v>
      </c>
      <c r="C184" s="32">
        <f>SUM(C180:C183)</f>
        <v>84470519.25</v>
      </c>
      <c r="D184" s="32">
        <f t="shared" ref="D184:G184" si="30">SUM(D180:D183)</f>
        <v>88096444.5</v>
      </c>
      <c r="E184" s="32">
        <f t="shared" si="30"/>
        <v>91722369.75</v>
      </c>
      <c r="F184" s="32">
        <f t="shared" si="30"/>
        <v>95348295</v>
      </c>
      <c r="G184" s="162">
        <f t="shared" si="30"/>
        <v>95348295</v>
      </c>
      <c r="H184" s="33">
        <v>80844594</v>
      </c>
      <c r="I184" s="178"/>
    </row>
    <row r="185" spans="2:9" s="98" customFormat="1">
      <c r="B185" s="11"/>
      <c r="C185" s="31"/>
      <c r="D185" s="31"/>
      <c r="E185" s="31"/>
      <c r="F185" s="31"/>
      <c r="G185" s="161"/>
      <c r="H185" s="204"/>
      <c r="I185" s="177"/>
    </row>
    <row r="186" spans="2:9" s="98" customFormat="1">
      <c r="B186" s="16" t="s">
        <v>314</v>
      </c>
      <c r="C186" s="31"/>
      <c r="D186" s="31"/>
      <c r="E186" s="31"/>
      <c r="F186" s="31"/>
      <c r="G186" s="161"/>
      <c r="H186" s="204"/>
      <c r="I186" s="177"/>
    </row>
    <row r="187" spans="2:9" s="98" customFormat="1">
      <c r="B187" s="11" t="s">
        <v>323</v>
      </c>
      <c r="C187" s="31">
        <v>9157873</v>
      </c>
      <c r="D187" s="31">
        <f>C192</f>
        <v>9791189.5</v>
      </c>
      <c r="E187" s="31">
        <f t="shared" ref="E187:F187" si="31">D192</f>
        <v>10424506</v>
      </c>
      <c r="F187" s="31">
        <f t="shared" si="31"/>
        <v>11057822.5</v>
      </c>
      <c r="G187" s="161">
        <f>H192</f>
        <v>9157873</v>
      </c>
      <c r="H187" s="204">
        <v>9262477</v>
      </c>
      <c r="I187" s="177"/>
    </row>
    <row r="188" spans="2:9" s="98" customFormat="1">
      <c r="B188" s="11" t="s">
        <v>168</v>
      </c>
      <c r="C188" s="31">
        <v>349846.5</v>
      </c>
      <c r="D188" s="31">
        <v>349846.5</v>
      </c>
      <c r="E188" s="31">
        <v>349846.5</v>
      </c>
      <c r="F188" s="31">
        <v>349846.5</v>
      </c>
      <c r="G188" s="161">
        <v>1399386</v>
      </c>
      <c r="H188" s="204">
        <v>900000</v>
      </c>
      <c r="I188" s="177"/>
    </row>
    <row r="189" spans="2:9" s="98" customFormat="1">
      <c r="B189" s="11" t="s">
        <v>171</v>
      </c>
      <c r="C189" s="31">
        <v>-351510</v>
      </c>
      <c r="D189" s="31">
        <v>-351510</v>
      </c>
      <c r="E189" s="31">
        <v>-351510</v>
      </c>
      <c r="F189" s="31">
        <v>-351510</v>
      </c>
      <c r="G189" s="161">
        <v>-1406040</v>
      </c>
      <c r="H189" s="204">
        <v>-2540604</v>
      </c>
      <c r="I189" s="177"/>
    </row>
    <row r="190" spans="2:9" s="98" customFormat="1">
      <c r="B190" s="11" t="s">
        <v>316</v>
      </c>
      <c r="C190" s="31">
        <v>498661.5</v>
      </c>
      <c r="D190" s="31">
        <v>498661.5</v>
      </c>
      <c r="E190" s="31">
        <v>498661.5</v>
      </c>
      <c r="F190" s="31">
        <v>498661.5</v>
      </c>
      <c r="G190" s="161">
        <v>1994646</v>
      </c>
      <c r="H190" s="204">
        <v>1536000</v>
      </c>
      <c r="I190" s="177"/>
    </row>
    <row r="191" spans="2:9" s="98" customFormat="1">
      <c r="B191" s="11" t="s">
        <v>318</v>
      </c>
      <c r="C191" s="31">
        <v>136318.5</v>
      </c>
      <c r="D191" s="31">
        <v>136318.5</v>
      </c>
      <c r="E191" s="31">
        <v>136318.5</v>
      </c>
      <c r="F191" s="31">
        <v>136318.5</v>
      </c>
      <c r="G191" s="161">
        <v>545274</v>
      </c>
      <c r="H191" s="204">
        <v>0</v>
      </c>
      <c r="I191" s="177"/>
    </row>
    <row r="192" spans="2:9" s="100" customFormat="1">
      <c r="B192" s="16" t="s">
        <v>325</v>
      </c>
      <c r="C192" s="32">
        <f>SUM(C187:C191)</f>
        <v>9791189.5</v>
      </c>
      <c r="D192" s="32">
        <f t="shared" ref="D192:H192" si="32">SUM(D187:D191)</f>
        <v>10424506</v>
      </c>
      <c r="E192" s="32">
        <f t="shared" si="32"/>
        <v>11057822.5</v>
      </c>
      <c r="F192" s="32">
        <f t="shared" si="32"/>
        <v>11691139</v>
      </c>
      <c r="G192" s="162">
        <f t="shared" si="32"/>
        <v>11691139</v>
      </c>
      <c r="H192" s="33">
        <f t="shared" si="32"/>
        <v>9157873</v>
      </c>
      <c r="I192" s="178"/>
    </row>
    <row r="193" spans="2:9" s="98" customFormat="1">
      <c r="B193" s="11"/>
      <c r="C193" s="31"/>
      <c r="D193" s="31"/>
      <c r="E193" s="31"/>
      <c r="F193" s="31"/>
      <c r="G193" s="161"/>
      <c r="H193" s="204"/>
      <c r="I193" s="177"/>
    </row>
    <row r="194" spans="2:9" s="100" customFormat="1">
      <c r="B194" s="16" t="s">
        <v>326</v>
      </c>
      <c r="C194" s="32">
        <f>C184-C192</f>
        <v>74679329.75</v>
      </c>
      <c r="D194" s="32">
        <f t="shared" ref="D194:H194" si="33">D184-D192</f>
        <v>77671938.5</v>
      </c>
      <c r="E194" s="32">
        <f t="shared" si="33"/>
        <v>80664547.25</v>
      </c>
      <c r="F194" s="32">
        <f t="shared" si="33"/>
        <v>83657156</v>
      </c>
      <c r="G194" s="162">
        <f t="shared" si="33"/>
        <v>83657156</v>
      </c>
      <c r="H194" s="33">
        <f t="shared" si="33"/>
        <v>71686721</v>
      </c>
      <c r="I194" s="178"/>
    </row>
    <row r="195" spans="2:9" s="98" customFormat="1">
      <c r="B195" s="11"/>
      <c r="C195" s="31"/>
      <c r="D195" s="31"/>
      <c r="E195" s="31"/>
      <c r="F195" s="31"/>
      <c r="G195" s="161"/>
      <c r="H195" s="204"/>
      <c r="I195" s="178"/>
    </row>
    <row r="196" spans="2:9" ht="24">
      <c r="B196" s="11"/>
      <c r="C196" s="11"/>
      <c r="D196" s="11"/>
      <c r="E196" s="11"/>
      <c r="F196" s="13"/>
      <c r="G196" s="180" t="s">
        <v>0</v>
      </c>
      <c r="H196" s="26" t="s">
        <v>233</v>
      </c>
      <c r="I196" s="178"/>
    </row>
    <row r="197" spans="2:9">
      <c r="B197" s="11"/>
      <c r="C197" s="15" t="s">
        <v>227</v>
      </c>
      <c r="D197" s="15" t="s">
        <v>228</v>
      </c>
      <c r="E197" s="15" t="s">
        <v>229</v>
      </c>
      <c r="F197" s="15" t="s">
        <v>230</v>
      </c>
      <c r="G197" s="180" t="s">
        <v>239</v>
      </c>
      <c r="H197" s="27" t="s">
        <v>231</v>
      </c>
      <c r="I197" s="178"/>
    </row>
    <row r="198" spans="2:9">
      <c r="B198" s="36" t="s">
        <v>362</v>
      </c>
      <c r="C198" s="14" t="s">
        <v>356</v>
      </c>
      <c r="D198" s="14" t="s">
        <v>226</v>
      </c>
      <c r="E198" s="14" t="s">
        <v>226</v>
      </c>
      <c r="F198" s="14" t="s">
        <v>226</v>
      </c>
      <c r="G198" s="181" t="s">
        <v>226</v>
      </c>
      <c r="H198" s="27" t="s">
        <v>226</v>
      </c>
      <c r="I198" s="178"/>
    </row>
    <row r="199" spans="2:9">
      <c r="B199" s="36" t="s">
        <v>307</v>
      </c>
      <c r="C199" s="14"/>
      <c r="D199" s="14"/>
      <c r="E199" s="14"/>
      <c r="F199" s="14"/>
      <c r="G199" s="180"/>
      <c r="H199" s="26"/>
      <c r="I199" s="178"/>
    </row>
    <row r="200" spans="2:9">
      <c r="B200" s="36" t="s">
        <v>166</v>
      </c>
      <c r="C200" s="20">
        <f>H204</f>
        <v>6341919</v>
      </c>
      <c r="D200" s="20">
        <f>C204</f>
        <v>12108919</v>
      </c>
      <c r="E200" s="20">
        <f t="shared" ref="E200:F200" si="34">D204</f>
        <v>15244749</v>
      </c>
      <c r="F200" s="20">
        <f t="shared" si="34"/>
        <v>18889499</v>
      </c>
      <c r="G200" s="190">
        <f>C200</f>
        <v>6341919</v>
      </c>
      <c r="H200" s="30">
        <v>2445310</v>
      </c>
      <c r="I200" s="178"/>
    </row>
    <row r="201" spans="2:9">
      <c r="B201" s="76" t="s">
        <v>167</v>
      </c>
      <c r="C201" s="17">
        <v>4766900</v>
      </c>
      <c r="D201" s="17">
        <v>2133440</v>
      </c>
      <c r="E201" s="17">
        <v>2443770</v>
      </c>
      <c r="F201" s="17">
        <v>1562771</v>
      </c>
      <c r="G201" s="190">
        <f>SUM(C201:F201)</f>
        <v>10906881</v>
      </c>
      <c r="H201" s="28">
        <v>2887610</v>
      </c>
      <c r="I201" s="178"/>
    </row>
    <row r="202" spans="2:9">
      <c r="B202" s="36" t="s">
        <v>169</v>
      </c>
      <c r="C202" s="20">
        <f>SUM(C200:C201)</f>
        <v>11108819</v>
      </c>
      <c r="D202" s="20">
        <f t="shared" ref="D202:H202" si="35">SUM(D200:D201)</f>
        <v>14242359</v>
      </c>
      <c r="E202" s="20">
        <f t="shared" si="35"/>
        <v>17688519</v>
      </c>
      <c r="F202" s="20">
        <f t="shared" si="35"/>
        <v>20452270</v>
      </c>
      <c r="G202" s="190">
        <f t="shared" si="35"/>
        <v>17248800</v>
      </c>
      <c r="H202" s="30">
        <f t="shared" si="35"/>
        <v>5332920</v>
      </c>
      <c r="I202" s="178"/>
    </row>
    <row r="203" spans="2:9">
      <c r="B203" s="76" t="s">
        <v>357</v>
      </c>
      <c r="C203" s="17">
        <v>1000100</v>
      </c>
      <c r="D203" s="17">
        <v>1002390</v>
      </c>
      <c r="E203" s="17">
        <v>1200980</v>
      </c>
      <c r="F203" s="17">
        <v>3009230</v>
      </c>
      <c r="G203" s="191">
        <f>SUM(C203:F203)</f>
        <v>6212700</v>
      </c>
      <c r="H203" s="28">
        <v>1008999</v>
      </c>
      <c r="I203" s="178"/>
    </row>
    <row r="204" spans="2:9">
      <c r="B204" s="36" t="s">
        <v>169</v>
      </c>
      <c r="C204" s="20">
        <f>SUM(C202:C203)</f>
        <v>12108919</v>
      </c>
      <c r="D204" s="20">
        <f t="shared" ref="D204:H204" si="36">SUM(D202:D203)</f>
        <v>15244749</v>
      </c>
      <c r="E204" s="20">
        <f t="shared" si="36"/>
        <v>18889499</v>
      </c>
      <c r="F204" s="20">
        <f t="shared" si="36"/>
        <v>23461500</v>
      </c>
      <c r="G204" s="190">
        <f t="shared" si="36"/>
        <v>23461500</v>
      </c>
      <c r="H204" s="30">
        <f t="shared" si="36"/>
        <v>6341919</v>
      </c>
      <c r="I204" s="178"/>
    </row>
    <row r="205" spans="2:9">
      <c r="B205" s="36" t="s">
        <v>358</v>
      </c>
      <c r="C205" s="17"/>
      <c r="D205" s="17"/>
      <c r="E205" s="17"/>
      <c r="F205" s="17"/>
      <c r="G205" s="191"/>
      <c r="H205" s="28"/>
      <c r="I205" s="178"/>
    </row>
    <row r="206" spans="2:9">
      <c r="B206" s="36" t="s">
        <v>166</v>
      </c>
      <c r="C206" s="20">
        <f>H210</f>
        <v>3819980</v>
      </c>
      <c r="D206" s="20">
        <f>C210</f>
        <v>4409980</v>
      </c>
      <c r="E206" s="20">
        <f t="shared" ref="E206:F206" si="37">D210</f>
        <v>4999980</v>
      </c>
      <c r="F206" s="20">
        <f t="shared" si="37"/>
        <v>5589980</v>
      </c>
      <c r="G206" s="190">
        <f>C206</f>
        <v>3819980</v>
      </c>
      <c r="H206" s="30">
        <v>1987000</v>
      </c>
      <c r="I206" s="178"/>
    </row>
    <row r="207" spans="2:9">
      <c r="B207" s="76" t="s">
        <v>359</v>
      </c>
      <c r="C207" s="17">
        <v>90000</v>
      </c>
      <c r="D207" s="17">
        <v>90000</v>
      </c>
      <c r="E207" s="17">
        <v>90000</v>
      </c>
      <c r="F207" s="17">
        <v>90000</v>
      </c>
      <c r="G207" s="190">
        <f>SUM(C207:F207)</f>
        <v>360000</v>
      </c>
      <c r="H207" s="28">
        <v>400000</v>
      </c>
      <c r="I207" s="178"/>
    </row>
    <row r="208" spans="2:9">
      <c r="B208" s="36" t="s">
        <v>169</v>
      </c>
      <c r="C208" s="20">
        <f>SUM(C206:C207)</f>
        <v>3909980</v>
      </c>
      <c r="D208" s="20">
        <f t="shared" ref="D208:H208" si="38">SUM(D206:D207)</f>
        <v>4499980</v>
      </c>
      <c r="E208" s="20">
        <f t="shared" si="38"/>
        <v>5089980</v>
      </c>
      <c r="F208" s="20">
        <f t="shared" si="38"/>
        <v>5679980</v>
      </c>
      <c r="G208" s="190">
        <f t="shared" si="38"/>
        <v>4179980</v>
      </c>
      <c r="H208" s="30">
        <f t="shared" si="38"/>
        <v>2387000</v>
      </c>
      <c r="I208" s="178"/>
    </row>
    <row r="209" spans="2:9">
      <c r="B209" s="76" t="s">
        <v>360</v>
      </c>
      <c r="C209" s="17">
        <v>500000</v>
      </c>
      <c r="D209" s="17">
        <v>500000</v>
      </c>
      <c r="E209" s="17">
        <v>500000</v>
      </c>
      <c r="F209" s="17">
        <v>500000</v>
      </c>
      <c r="G209" s="191">
        <f>SUM(C209:F209)</f>
        <v>2000000</v>
      </c>
      <c r="H209" s="28">
        <v>1432980</v>
      </c>
      <c r="I209" s="178"/>
    </row>
    <row r="210" spans="2:9">
      <c r="B210" s="36" t="s">
        <v>169</v>
      </c>
      <c r="C210" s="20">
        <f>SUM(C208:C209)</f>
        <v>4409980</v>
      </c>
      <c r="D210" s="20">
        <f t="shared" ref="D210:H210" si="39">SUM(D208:D209)</f>
        <v>4999980</v>
      </c>
      <c r="E210" s="20">
        <f t="shared" si="39"/>
        <v>5589980</v>
      </c>
      <c r="F210" s="20">
        <f t="shared" si="39"/>
        <v>6179980</v>
      </c>
      <c r="G210" s="190">
        <f t="shared" si="39"/>
        <v>6179980</v>
      </c>
      <c r="H210" s="30">
        <f t="shared" si="39"/>
        <v>3819980</v>
      </c>
      <c r="I210" s="178"/>
    </row>
    <row r="211" spans="2:9">
      <c r="B211" s="36" t="s">
        <v>361</v>
      </c>
      <c r="C211" s="20">
        <f>C204-C210</f>
        <v>7698939</v>
      </c>
      <c r="D211" s="20">
        <f t="shared" ref="D211:H211" si="40">D204-D210</f>
        <v>10244769</v>
      </c>
      <c r="E211" s="20">
        <f t="shared" si="40"/>
        <v>13299519</v>
      </c>
      <c r="F211" s="20">
        <f t="shared" si="40"/>
        <v>17281520</v>
      </c>
      <c r="G211" s="190">
        <f t="shared" si="40"/>
        <v>17281520</v>
      </c>
      <c r="H211" s="30">
        <f t="shared" si="40"/>
        <v>2521939</v>
      </c>
      <c r="I211" s="178"/>
    </row>
    <row r="212" spans="2:9">
      <c r="B212" s="36"/>
      <c r="C212" s="11"/>
      <c r="D212" s="11"/>
      <c r="E212" s="11"/>
      <c r="F212" s="11"/>
      <c r="G212" s="159"/>
      <c r="H212" s="25"/>
      <c r="I212" s="178"/>
    </row>
    <row r="213" spans="2:9" s="98" customFormat="1">
      <c r="B213" s="97"/>
      <c r="C213" s="127"/>
      <c r="D213" s="127"/>
      <c r="E213" s="127"/>
      <c r="F213" s="127"/>
      <c r="G213" s="160"/>
      <c r="H213" s="131"/>
      <c r="I213" s="178"/>
    </row>
    <row r="214" spans="2:9" ht="24">
      <c r="B214" s="11"/>
      <c r="C214" s="11"/>
      <c r="D214" s="11"/>
      <c r="E214" s="11"/>
      <c r="F214" s="35"/>
      <c r="G214" s="180" t="s">
        <v>0</v>
      </c>
      <c r="H214" s="26" t="s">
        <v>233</v>
      </c>
    </row>
    <row r="215" spans="2:9">
      <c r="B215" s="11"/>
      <c r="C215" s="15" t="s">
        <v>227</v>
      </c>
      <c r="D215" s="15" t="s">
        <v>228</v>
      </c>
      <c r="E215" s="15" t="s">
        <v>229</v>
      </c>
      <c r="F215" s="15" t="s">
        <v>230</v>
      </c>
      <c r="G215" s="181" t="s">
        <v>239</v>
      </c>
      <c r="H215" s="27" t="s">
        <v>231</v>
      </c>
    </row>
    <row r="216" spans="2:9">
      <c r="B216" s="11"/>
      <c r="C216" s="14" t="s">
        <v>226</v>
      </c>
      <c r="D216" s="14" t="s">
        <v>226</v>
      </c>
      <c r="E216" s="14" t="s">
        <v>226</v>
      </c>
      <c r="F216" s="14" t="s">
        <v>226</v>
      </c>
      <c r="G216" s="181" t="s">
        <v>226</v>
      </c>
      <c r="H216" s="27" t="s">
        <v>226</v>
      </c>
    </row>
    <row r="217" spans="2:9">
      <c r="B217" s="36" t="s">
        <v>363</v>
      </c>
      <c r="C217" s="11"/>
      <c r="D217" s="11"/>
      <c r="E217" s="11"/>
      <c r="F217" s="11"/>
      <c r="G217" s="159"/>
      <c r="H217" s="25"/>
    </row>
    <row r="218" spans="2:9">
      <c r="B218" s="36" t="s">
        <v>166</v>
      </c>
      <c r="C218" s="20">
        <f>H222</f>
        <v>3216322</v>
      </c>
      <c r="D218" s="20">
        <f>C222</f>
        <v>4298389</v>
      </c>
      <c r="E218" s="20">
        <f>D222</f>
        <v>5288476</v>
      </c>
      <c r="F218" s="20">
        <f>E222</f>
        <v>6287434</v>
      </c>
      <c r="G218" s="190">
        <f>C218</f>
        <v>3216322</v>
      </c>
      <c r="H218" s="30">
        <v>2324241</v>
      </c>
    </row>
    <row r="219" spans="2:9">
      <c r="B219" s="76" t="s">
        <v>167</v>
      </c>
      <c r="C219" s="17">
        <v>1324421</v>
      </c>
      <c r="D219" s="17">
        <v>1232441</v>
      </c>
      <c r="E219" s="17">
        <v>1241312</v>
      </c>
      <c r="F219" s="17">
        <v>1324323</v>
      </c>
      <c r="G219" s="190">
        <f t="shared" ref="G219:G221" si="41">SUM(C219:F219)</f>
        <v>5122497</v>
      </c>
      <c r="H219" s="28">
        <v>1324243</v>
      </c>
    </row>
    <row r="220" spans="2:9">
      <c r="B220" s="79" t="s">
        <v>173</v>
      </c>
      <c r="C220" s="87">
        <v>1080908</v>
      </c>
      <c r="D220" s="87">
        <v>1080908</v>
      </c>
      <c r="E220" s="87">
        <v>1080908</v>
      </c>
      <c r="F220" s="87">
        <v>1080908</v>
      </c>
      <c r="G220" s="182">
        <f t="shared" si="41"/>
        <v>4323632</v>
      </c>
      <c r="H220" s="114">
        <v>1233390</v>
      </c>
    </row>
    <row r="221" spans="2:9">
      <c r="B221" s="76" t="s">
        <v>168</v>
      </c>
      <c r="C221" s="17">
        <v>-1323262</v>
      </c>
      <c r="D221" s="17">
        <v>-1323262</v>
      </c>
      <c r="E221" s="17">
        <v>-1323262</v>
      </c>
      <c r="F221" s="17">
        <v>-1323262</v>
      </c>
      <c r="G221" s="190">
        <f t="shared" si="41"/>
        <v>-5293048</v>
      </c>
      <c r="H221" s="28">
        <v>-1665552</v>
      </c>
    </row>
    <row r="222" spans="2:9">
      <c r="B222" s="36" t="s">
        <v>169</v>
      </c>
      <c r="C222" s="20">
        <f>SUM(C218:C221)</f>
        <v>4298389</v>
      </c>
      <c r="D222" s="20">
        <f t="shared" ref="D222:H222" si="42">SUM(D218:D221)</f>
        <v>5288476</v>
      </c>
      <c r="E222" s="20">
        <f t="shared" si="42"/>
        <v>6287434</v>
      </c>
      <c r="F222" s="20">
        <f t="shared" si="42"/>
        <v>7369403</v>
      </c>
      <c r="G222" s="190">
        <f t="shared" si="42"/>
        <v>7369403</v>
      </c>
      <c r="H222" s="30">
        <f t="shared" si="42"/>
        <v>3216322</v>
      </c>
    </row>
    <row r="223" spans="2:9">
      <c r="B223" s="11"/>
      <c r="C223" s="11"/>
      <c r="D223" s="11"/>
      <c r="E223" s="11"/>
      <c r="F223" s="11"/>
      <c r="G223" s="159"/>
      <c r="H223" s="25"/>
    </row>
    <row r="224" spans="2:9" ht="24">
      <c r="B224" s="11"/>
      <c r="C224" s="11"/>
      <c r="D224" s="11"/>
      <c r="E224" s="11"/>
      <c r="F224" s="35"/>
      <c r="G224" s="180" t="s">
        <v>0</v>
      </c>
      <c r="H224" s="26" t="s">
        <v>233</v>
      </c>
    </row>
    <row r="225" spans="2:9">
      <c r="B225" s="11"/>
      <c r="C225" s="15" t="s">
        <v>227</v>
      </c>
      <c r="D225" s="15" t="s">
        <v>228</v>
      </c>
      <c r="E225" s="15" t="s">
        <v>229</v>
      </c>
      <c r="F225" s="15" t="s">
        <v>230</v>
      </c>
      <c r="G225" s="181" t="s">
        <v>239</v>
      </c>
      <c r="H225" s="27" t="s">
        <v>231</v>
      </c>
    </row>
    <row r="226" spans="2:9" ht="24">
      <c r="B226" s="23" t="s">
        <v>364</v>
      </c>
      <c r="C226" s="14" t="s">
        <v>226</v>
      </c>
      <c r="D226" s="14" t="s">
        <v>226</v>
      </c>
      <c r="E226" s="14" t="s">
        <v>226</v>
      </c>
      <c r="F226" s="14" t="s">
        <v>226</v>
      </c>
      <c r="G226" s="181" t="s">
        <v>226</v>
      </c>
      <c r="H226" s="27" t="s">
        <v>226</v>
      </c>
    </row>
    <row r="227" spans="2:9">
      <c r="B227" s="88"/>
      <c r="C227" s="11"/>
      <c r="D227" s="11"/>
      <c r="E227" s="11"/>
      <c r="F227" s="11"/>
      <c r="G227" s="159"/>
      <c r="H227" s="25"/>
    </row>
    <row r="228" spans="2:9">
      <c r="B228" s="82" t="s">
        <v>170</v>
      </c>
      <c r="C228" s="11"/>
      <c r="D228" s="11"/>
      <c r="E228" s="11"/>
      <c r="F228" s="11"/>
      <c r="G228" s="159"/>
      <c r="H228" s="25"/>
    </row>
    <row r="229" spans="2:9">
      <c r="B229" s="79" t="s">
        <v>177</v>
      </c>
      <c r="C229" s="87">
        <f>H234</f>
        <v>8188861</v>
      </c>
      <c r="D229" s="87">
        <f>C234</f>
        <v>7197772</v>
      </c>
      <c r="E229" s="87">
        <f t="shared" ref="E229:F229" si="43">D234</f>
        <v>6772318</v>
      </c>
      <c r="F229" s="87">
        <f t="shared" si="43"/>
        <v>5682430</v>
      </c>
      <c r="G229" s="182">
        <f>C229</f>
        <v>8188861</v>
      </c>
      <c r="H229" s="114">
        <v>9111780</v>
      </c>
    </row>
    <row r="230" spans="2:9">
      <c r="B230" s="79" t="s">
        <v>174</v>
      </c>
      <c r="C230" s="87">
        <v>1324365</v>
      </c>
      <c r="D230" s="87">
        <v>1890000</v>
      </c>
      <c r="E230" s="87">
        <v>1225566</v>
      </c>
      <c r="F230" s="87">
        <v>3000000</v>
      </c>
      <c r="G230" s="182">
        <f t="shared" ref="G230:G232" si="44">SUM(C230:F230)</f>
        <v>7439931</v>
      </c>
      <c r="H230" s="114">
        <v>2443780</v>
      </c>
    </row>
    <row r="231" spans="2:9">
      <c r="B231" s="79" t="s">
        <v>173</v>
      </c>
      <c r="C231" s="87">
        <v>-1080908</v>
      </c>
      <c r="D231" s="87">
        <v>-1080908</v>
      </c>
      <c r="E231" s="87">
        <v>-1080908</v>
      </c>
      <c r="F231" s="87">
        <v>-1080908</v>
      </c>
      <c r="G231" s="182">
        <f t="shared" si="44"/>
        <v>-4323632</v>
      </c>
      <c r="H231" s="114">
        <v>-1233390</v>
      </c>
    </row>
    <row r="232" spans="2:9">
      <c r="B232" s="79" t="s">
        <v>171</v>
      </c>
      <c r="C232" s="87">
        <v>-1234546</v>
      </c>
      <c r="D232" s="87">
        <v>-1234546</v>
      </c>
      <c r="E232" s="87">
        <v>-1234546</v>
      </c>
      <c r="F232" s="87">
        <v>-1234546</v>
      </c>
      <c r="G232" s="182">
        <f t="shared" si="44"/>
        <v>-4938184</v>
      </c>
      <c r="H232" s="114">
        <v>-2133309</v>
      </c>
    </row>
    <row r="233" spans="2:9">
      <c r="B233" s="79"/>
      <c r="C233" s="19"/>
      <c r="D233" s="92"/>
      <c r="E233" s="92"/>
      <c r="F233" s="19"/>
      <c r="G233" s="182"/>
      <c r="H233" s="29"/>
    </row>
    <row r="234" spans="2:9" s="3" customFormat="1">
      <c r="B234" s="82" t="s">
        <v>176</v>
      </c>
      <c r="C234" s="93">
        <f>SUM(C229:C233)</f>
        <v>7197772</v>
      </c>
      <c r="D234" s="93">
        <f t="shared" ref="D234:H234" si="45">SUM(D229:D233)</f>
        <v>6772318</v>
      </c>
      <c r="E234" s="93">
        <f t="shared" si="45"/>
        <v>5682430</v>
      </c>
      <c r="F234" s="93">
        <f t="shared" si="45"/>
        <v>6366976</v>
      </c>
      <c r="G234" s="183">
        <f t="shared" si="45"/>
        <v>6366976</v>
      </c>
      <c r="H234" s="115">
        <f t="shared" si="45"/>
        <v>8188861</v>
      </c>
      <c r="I234" s="174"/>
    </row>
    <row r="235" spans="2:9">
      <c r="B235" s="79"/>
      <c r="C235" s="11"/>
      <c r="D235" s="88"/>
      <c r="E235" s="88"/>
      <c r="F235" s="11"/>
      <c r="G235" s="159"/>
      <c r="H235" s="25"/>
    </row>
    <row r="236" spans="2:9">
      <c r="B236" s="82" t="s">
        <v>365</v>
      </c>
      <c r="C236" s="11"/>
      <c r="D236" s="11"/>
      <c r="E236" s="11"/>
      <c r="F236" s="11"/>
      <c r="G236" s="159"/>
      <c r="H236" s="25"/>
    </row>
    <row r="237" spans="2:9">
      <c r="B237" s="79" t="s">
        <v>177</v>
      </c>
      <c r="C237" s="87">
        <f>H241</f>
        <v>3324627</v>
      </c>
      <c r="D237" s="87">
        <f>C241</f>
        <v>3393419</v>
      </c>
      <c r="E237" s="87">
        <f t="shared" ref="E237:F237" si="46">D241</f>
        <v>3394265</v>
      </c>
      <c r="F237" s="87">
        <f t="shared" si="46"/>
        <v>3613154</v>
      </c>
      <c r="G237" s="182">
        <f>C237</f>
        <v>3324627</v>
      </c>
      <c r="H237" s="114">
        <v>3224324</v>
      </c>
    </row>
    <row r="238" spans="2:9">
      <c r="B238" s="79" t="s">
        <v>175</v>
      </c>
      <c r="C238" s="87">
        <v>1324268</v>
      </c>
      <c r="D238" s="87">
        <v>1224278</v>
      </c>
      <c r="E238" s="87">
        <v>1442321</v>
      </c>
      <c r="F238" s="87">
        <v>1233421</v>
      </c>
      <c r="G238" s="182">
        <f t="shared" ref="G238:G239" si="47">SUM(C238:F238)</f>
        <v>5224288</v>
      </c>
      <c r="H238" s="114">
        <v>1222431</v>
      </c>
    </row>
    <row r="239" spans="2:9">
      <c r="B239" s="79" t="s">
        <v>171</v>
      </c>
      <c r="C239" s="87">
        <v>-1255476</v>
      </c>
      <c r="D239" s="87">
        <v>-1223432</v>
      </c>
      <c r="E239" s="87">
        <v>-1223432</v>
      </c>
      <c r="F239" s="87">
        <v>-1122334</v>
      </c>
      <c r="G239" s="182">
        <f t="shared" si="47"/>
        <v>-4824674</v>
      </c>
      <c r="H239" s="114">
        <v>-1122128</v>
      </c>
    </row>
    <row r="240" spans="2:9">
      <c r="B240" s="79"/>
      <c r="C240" s="19"/>
      <c r="D240" s="92"/>
      <c r="E240" s="92"/>
      <c r="F240" s="19"/>
      <c r="G240" s="188"/>
      <c r="H240" s="29"/>
    </row>
    <row r="241" spans="2:9" s="3" customFormat="1">
      <c r="B241" s="82" t="s">
        <v>176</v>
      </c>
      <c r="C241" s="93">
        <f t="shared" ref="C241:H241" si="48">SUM(C237:C240)</f>
        <v>3393419</v>
      </c>
      <c r="D241" s="93">
        <f t="shared" si="48"/>
        <v>3394265</v>
      </c>
      <c r="E241" s="93">
        <f t="shared" si="48"/>
        <v>3613154</v>
      </c>
      <c r="F241" s="93">
        <f t="shared" si="48"/>
        <v>3724241</v>
      </c>
      <c r="G241" s="183">
        <f t="shared" si="48"/>
        <v>3724241</v>
      </c>
      <c r="H241" s="115">
        <f t="shared" si="48"/>
        <v>3324627</v>
      </c>
      <c r="I241" s="174"/>
    </row>
    <row r="242" spans="2:9">
      <c r="B242" s="79"/>
      <c r="C242" s="19"/>
      <c r="D242" s="92"/>
      <c r="E242" s="92"/>
      <c r="F242" s="19"/>
      <c r="G242" s="188"/>
      <c r="H242" s="29"/>
    </row>
    <row r="243" spans="2:9">
      <c r="B243" s="82" t="s">
        <v>172</v>
      </c>
      <c r="C243" s="93">
        <f>C234-C241</f>
        <v>3804353</v>
      </c>
      <c r="D243" s="93">
        <f t="shared" ref="D243:H243" si="49">D234-D241</f>
        <v>3378053</v>
      </c>
      <c r="E243" s="93">
        <f t="shared" si="49"/>
        <v>2069276</v>
      </c>
      <c r="F243" s="93">
        <f t="shared" si="49"/>
        <v>2642735</v>
      </c>
      <c r="G243" s="183">
        <f t="shared" si="49"/>
        <v>2642735</v>
      </c>
      <c r="H243" s="115">
        <f t="shared" si="49"/>
        <v>4864234</v>
      </c>
    </row>
    <row r="244" spans="2:9">
      <c r="B244" s="79"/>
      <c r="C244" s="11"/>
      <c r="D244" s="88"/>
      <c r="E244" s="88"/>
      <c r="F244" s="11"/>
      <c r="G244" s="159"/>
      <c r="H244" s="25"/>
    </row>
    <row r="245" spans="2:9" ht="24">
      <c r="B245" s="11"/>
      <c r="C245" s="11"/>
      <c r="D245" s="11"/>
      <c r="E245" s="11"/>
      <c r="F245" s="35"/>
      <c r="G245" s="180" t="s">
        <v>0</v>
      </c>
      <c r="H245" s="26" t="s">
        <v>233</v>
      </c>
    </row>
    <row r="246" spans="2:9">
      <c r="B246" s="11"/>
      <c r="C246" s="15" t="s">
        <v>227</v>
      </c>
      <c r="D246" s="15" t="s">
        <v>228</v>
      </c>
      <c r="E246" s="15" t="s">
        <v>229</v>
      </c>
      <c r="F246" s="15" t="s">
        <v>230</v>
      </c>
      <c r="G246" s="181" t="s">
        <v>239</v>
      </c>
      <c r="H246" s="27" t="s">
        <v>231</v>
      </c>
    </row>
    <row r="247" spans="2:9">
      <c r="B247" s="16" t="s">
        <v>245</v>
      </c>
      <c r="C247" s="14" t="s">
        <v>226</v>
      </c>
      <c r="D247" s="14" t="s">
        <v>226</v>
      </c>
      <c r="E247" s="14" t="s">
        <v>226</v>
      </c>
      <c r="F247" s="14" t="s">
        <v>226</v>
      </c>
      <c r="G247" s="181" t="s">
        <v>226</v>
      </c>
      <c r="H247" s="27" t="s">
        <v>226</v>
      </c>
    </row>
    <row r="248" spans="2:9">
      <c r="B248" s="90"/>
      <c r="C248" s="11"/>
      <c r="D248" s="11"/>
      <c r="E248" s="11"/>
      <c r="F248" s="11"/>
      <c r="G248" s="159"/>
      <c r="H248" s="25"/>
    </row>
    <row r="249" spans="2:9">
      <c r="B249" s="79" t="s">
        <v>178</v>
      </c>
      <c r="C249" s="87">
        <v>1772659</v>
      </c>
      <c r="D249" s="87">
        <v>1433221</v>
      </c>
      <c r="E249" s="87">
        <v>1235568</v>
      </c>
      <c r="F249" s="87">
        <v>1778293</v>
      </c>
      <c r="G249" s="182">
        <f>F249</f>
        <v>1778293</v>
      </c>
      <c r="H249" s="114">
        <v>1222431</v>
      </c>
    </row>
    <row r="250" spans="2:9">
      <c r="B250" s="82" t="s">
        <v>181</v>
      </c>
      <c r="C250" s="19"/>
      <c r="D250" s="19"/>
      <c r="E250" s="19"/>
      <c r="F250" s="19"/>
      <c r="G250" s="188"/>
      <c r="H250" s="29"/>
    </row>
    <row r="251" spans="2:9">
      <c r="B251" s="79" t="s">
        <v>167</v>
      </c>
      <c r="C251" s="87">
        <v>1134680</v>
      </c>
      <c r="D251" s="87">
        <v>1314444</v>
      </c>
      <c r="E251" s="87">
        <v>1814449</v>
      </c>
      <c r="F251" s="87">
        <v>2415980</v>
      </c>
      <c r="G251" s="182">
        <f>F251</f>
        <v>2415980</v>
      </c>
      <c r="H251" s="114">
        <v>1221211</v>
      </c>
    </row>
    <row r="252" spans="2:9">
      <c r="B252" s="79" t="s">
        <v>171</v>
      </c>
      <c r="C252" s="87">
        <v>1459800</v>
      </c>
      <c r="D252" s="87">
        <v>1458999</v>
      </c>
      <c r="E252" s="87">
        <v>1000500</v>
      </c>
      <c r="F252" s="87">
        <v>2566789</v>
      </c>
      <c r="G252" s="182">
        <f>F252</f>
        <v>2566789</v>
      </c>
      <c r="H252" s="114">
        <v>1143321</v>
      </c>
    </row>
    <row r="253" spans="2:9" s="8" customFormat="1">
      <c r="B253" s="81" t="s">
        <v>179</v>
      </c>
      <c r="C253" s="94">
        <v>1244456</v>
      </c>
      <c r="D253" s="94">
        <v>1677561</v>
      </c>
      <c r="E253" s="94">
        <v>1889781</v>
      </c>
      <c r="F253" s="94">
        <v>1772652</v>
      </c>
      <c r="G253" s="192">
        <f>F253</f>
        <v>1772652</v>
      </c>
      <c r="H253" s="114">
        <v>1233431</v>
      </c>
      <c r="I253" s="179"/>
    </row>
    <row r="254" spans="2:9">
      <c r="B254" s="79"/>
      <c r="C254" s="19"/>
      <c r="D254" s="92"/>
      <c r="E254" s="92"/>
      <c r="F254" s="19"/>
      <c r="G254" s="188"/>
      <c r="H254" s="29"/>
    </row>
    <row r="255" spans="2:9" s="3" customFormat="1">
      <c r="B255" s="82" t="s">
        <v>180</v>
      </c>
      <c r="C255" s="93">
        <f>SUM(C249:C254)</f>
        <v>5611595</v>
      </c>
      <c r="D255" s="93">
        <f t="shared" ref="D255:H255" si="50">SUM(D249:D254)</f>
        <v>5884225</v>
      </c>
      <c r="E255" s="93">
        <f t="shared" si="50"/>
        <v>5940298</v>
      </c>
      <c r="F255" s="93">
        <f t="shared" si="50"/>
        <v>8533714</v>
      </c>
      <c r="G255" s="183">
        <f t="shared" si="50"/>
        <v>8533714</v>
      </c>
      <c r="H255" s="115">
        <f t="shared" si="50"/>
        <v>4820394</v>
      </c>
      <c r="I255" s="174"/>
    </row>
    <row r="256" spans="2:9">
      <c r="B256" s="11"/>
      <c r="C256" s="11"/>
      <c r="D256" s="11"/>
      <c r="E256" s="11"/>
      <c r="F256" s="11"/>
      <c r="G256" s="159"/>
      <c r="H256" s="25"/>
    </row>
    <row r="257" spans="2:8" ht="24">
      <c r="B257" s="11"/>
      <c r="C257" s="11"/>
      <c r="D257" s="11"/>
      <c r="E257" s="11"/>
      <c r="F257" s="35"/>
      <c r="G257" s="180" t="s">
        <v>0</v>
      </c>
      <c r="H257" s="26" t="s">
        <v>233</v>
      </c>
    </row>
    <row r="258" spans="2:8">
      <c r="B258" s="11"/>
      <c r="C258" s="15" t="s">
        <v>227</v>
      </c>
      <c r="D258" s="15" t="s">
        <v>228</v>
      </c>
      <c r="E258" s="15" t="s">
        <v>229</v>
      </c>
      <c r="F258" s="15" t="s">
        <v>230</v>
      </c>
      <c r="G258" s="181" t="s">
        <v>239</v>
      </c>
      <c r="H258" s="27" t="s">
        <v>231</v>
      </c>
    </row>
    <row r="259" spans="2:8">
      <c r="B259" s="16" t="s">
        <v>366</v>
      </c>
      <c r="C259" s="14" t="s">
        <v>226</v>
      </c>
      <c r="D259" s="14" t="s">
        <v>226</v>
      </c>
      <c r="E259" s="14" t="s">
        <v>226</v>
      </c>
      <c r="F259" s="14" t="s">
        <v>226</v>
      </c>
      <c r="G259" s="181" t="s">
        <v>226</v>
      </c>
      <c r="H259" s="27" t="s">
        <v>226</v>
      </c>
    </row>
    <row r="260" spans="2:8">
      <c r="B260" s="90"/>
      <c r="C260" s="11"/>
      <c r="D260" s="11"/>
      <c r="E260" s="11"/>
      <c r="F260" s="11"/>
      <c r="G260" s="159"/>
      <c r="H260" s="25"/>
    </row>
    <row r="261" spans="2:8">
      <c r="B261" s="82" t="s">
        <v>170</v>
      </c>
      <c r="C261" s="11"/>
      <c r="D261" s="11"/>
      <c r="E261" s="11"/>
      <c r="F261" s="11"/>
      <c r="G261" s="159"/>
      <c r="H261" s="25"/>
    </row>
    <row r="262" spans="2:8">
      <c r="B262" s="79" t="s">
        <v>184</v>
      </c>
      <c r="C262" s="87">
        <f>H265</f>
        <v>12767687</v>
      </c>
      <c r="D262" s="87">
        <f>C265</f>
        <v>12551197</v>
      </c>
      <c r="E262" s="87">
        <f t="shared" ref="E262:F262" si="51">D265</f>
        <v>12771527</v>
      </c>
      <c r="F262" s="87">
        <f t="shared" si="51"/>
        <v>11979844</v>
      </c>
      <c r="G262" s="182">
        <f>C262</f>
        <v>12767687</v>
      </c>
      <c r="H262" s="114">
        <v>4555567</v>
      </c>
    </row>
    <row r="263" spans="2:8">
      <c r="B263" s="79" t="s">
        <v>167</v>
      </c>
      <c r="C263" s="87">
        <v>2117621</v>
      </c>
      <c r="D263" s="87">
        <v>2554441</v>
      </c>
      <c r="E263" s="87">
        <v>1542428</v>
      </c>
      <c r="F263" s="87">
        <v>1888900</v>
      </c>
      <c r="G263" s="182">
        <f t="shared" ref="G263:G264" si="52">SUM(C263:F263)</f>
        <v>8103390</v>
      </c>
      <c r="H263" s="114">
        <v>9889909</v>
      </c>
    </row>
    <row r="264" spans="2:8">
      <c r="B264" s="79" t="s">
        <v>171</v>
      </c>
      <c r="C264" s="87">
        <v>-2334111</v>
      </c>
      <c r="D264" s="87">
        <v>-2334111</v>
      </c>
      <c r="E264" s="87">
        <v>-2334111</v>
      </c>
      <c r="F264" s="87">
        <v>-2334111</v>
      </c>
      <c r="G264" s="182">
        <f t="shared" si="52"/>
        <v>-9336444</v>
      </c>
      <c r="H264" s="114">
        <v>-1677789</v>
      </c>
    </row>
    <row r="265" spans="2:8">
      <c r="B265" s="79" t="s">
        <v>185</v>
      </c>
      <c r="C265" s="93">
        <f>SUM(C262:C264)</f>
        <v>12551197</v>
      </c>
      <c r="D265" s="93">
        <f t="shared" ref="D265:H265" si="53">SUM(D262:D264)</f>
        <v>12771527</v>
      </c>
      <c r="E265" s="93">
        <f t="shared" si="53"/>
        <v>11979844</v>
      </c>
      <c r="F265" s="93">
        <f t="shared" si="53"/>
        <v>11534633</v>
      </c>
      <c r="G265" s="183">
        <f t="shared" si="53"/>
        <v>11534633</v>
      </c>
      <c r="H265" s="115">
        <f t="shared" si="53"/>
        <v>12767687</v>
      </c>
    </row>
    <row r="266" spans="2:8">
      <c r="B266" s="79"/>
      <c r="C266" s="11"/>
      <c r="D266" s="88"/>
      <c r="E266" s="88"/>
      <c r="F266" s="11"/>
      <c r="G266" s="159"/>
      <c r="H266" s="25"/>
    </row>
    <row r="267" spans="2:8">
      <c r="B267" s="82" t="s">
        <v>182</v>
      </c>
      <c r="C267" s="11"/>
      <c r="D267" s="11"/>
      <c r="E267" s="11"/>
      <c r="F267" s="11"/>
      <c r="G267" s="159"/>
      <c r="H267" s="25"/>
    </row>
    <row r="268" spans="2:8">
      <c r="B268" s="79" t="s">
        <v>184</v>
      </c>
      <c r="C268" s="87">
        <f>H271</f>
        <v>1441037</v>
      </c>
      <c r="D268" s="87">
        <f>C271</f>
        <v>2007595</v>
      </c>
      <c r="E268" s="87">
        <f t="shared" ref="E268:F268" si="54">D271</f>
        <v>2574153</v>
      </c>
      <c r="F268" s="87">
        <f t="shared" si="54"/>
        <v>3140711</v>
      </c>
      <c r="G268" s="182">
        <f>C268</f>
        <v>1441037</v>
      </c>
      <c r="H268" s="114">
        <v>1425259</v>
      </c>
    </row>
    <row r="269" spans="2:8">
      <c r="B269" s="79" t="s">
        <v>171</v>
      </c>
      <c r="C269" s="87">
        <v>-200000</v>
      </c>
      <c r="D269" s="87">
        <v>-200000</v>
      </c>
      <c r="E269" s="87">
        <v>-200000</v>
      </c>
      <c r="F269" s="87">
        <v>-200000</v>
      </c>
      <c r="G269" s="182">
        <f t="shared" ref="G269:G270" si="55">SUM(C269:F269)</f>
        <v>-800000</v>
      </c>
      <c r="H269" s="114">
        <v>-1082999</v>
      </c>
    </row>
    <row r="270" spans="2:8">
      <c r="B270" s="79" t="s">
        <v>183</v>
      </c>
      <c r="C270" s="87">
        <v>766558</v>
      </c>
      <c r="D270" s="87">
        <v>766558</v>
      </c>
      <c r="E270" s="87">
        <v>766558</v>
      </c>
      <c r="F270" s="87">
        <v>766558</v>
      </c>
      <c r="G270" s="182">
        <f t="shared" si="55"/>
        <v>3066232</v>
      </c>
      <c r="H270" s="114">
        <v>1098777</v>
      </c>
    </row>
    <row r="271" spans="2:8">
      <c r="B271" s="79" t="s">
        <v>185</v>
      </c>
      <c r="C271" s="93">
        <f>SUM(C268:C270)</f>
        <v>2007595</v>
      </c>
      <c r="D271" s="93">
        <f t="shared" ref="D271:H271" si="56">SUM(D268:D270)</f>
        <v>2574153</v>
      </c>
      <c r="E271" s="93">
        <f t="shared" si="56"/>
        <v>3140711</v>
      </c>
      <c r="F271" s="93">
        <f t="shared" si="56"/>
        <v>3707269</v>
      </c>
      <c r="G271" s="183">
        <f t="shared" si="56"/>
        <v>3707269</v>
      </c>
      <c r="H271" s="115">
        <f t="shared" si="56"/>
        <v>1441037</v>
      </c>
    </row>
    <row r="272" spans="2:8">
      <c r="B272" s="79"/>
      <c r="C272" s="11"/>
      <c r="D272" s="88"/>
      <c r="E272" s="88"/>
      <c r="F272" s="11"/>
      <c r="G272" s="159"/>
      <c r="H272" s="25"/>
    </row>
    <row r="273" spans="2:9">
      <c r="B273" s="82" t="s">
        <v>172</v>
      </c>
      <c r="C273" s="11"/>
      <c r="D273" s="11"/>
      <c r="E273" s="11"/>
      <c r="F273" s="11"/>
      <c r="G273" s="159"/>
      <c r="H273" s="25"/>
    </row>
    <row r="274" spans="2:9">
      <c r="B274" s="79" t="s">
        <v>185</v>
      </c>
      <c r="C274" s="128">
        <f>C265-C271</f>
        <v>10543602</v>
      </c>
      <c r="D274" s="128">
        <f t="shared" ref="D274:H274" si="57">D265-D271</f>
        <v>10197374</v>
      </c>
      <c r="E274" s="128">
        <f t="shared" si="57"/>
        <v>8839133</v>
      </c>
      <c r="F274" s="128">
        <f t="shared" si="57"/>
        <v>7827364</v>
      </c>
      <c r="G274" s="193">
        <f t="shared" si="57"/>
        <v>7827364</v>
      </c>
      <c r="H274" s="129">
        <f t="shared" si="57"/>
        <v>11326650</v>
      </c>
    </row>
    <row r="275" spans="2:9">
      <c r="B275" s="79"/>
      <c r="C275" s="95"/>
      <c r="D275" s="95"/>
      <c r="E275" s="95"/>
      <c r="F275" s="95"/>
      <c r="G275" s="194"/>
      <c r="H275" s="116"/>
    </row>
    <row r="276" spans="2:9" s="3" customFormat="1">
      <c r="B276" s="82" t="s">
        <v>368</v>
      </c>
      <c r="C276" s="128">
        <f>C255+C274</f>
        <v>16155197</v>
      </c>
      <c r="D276" s="128">
        <f t="shared" ref="D276:H276" si="58">D255+D274</f>
        <v>16081599</v>
      </c>
      <c r="E276" s="128">
        <f t="shared" si="58"/>
        <v>14779431</v>
      </c>
      <c r="F276" s="128">
        <f t="shared" si="58"/>
        <v>16361078</v>
      </c>
      <c r="G276" s="193">
        <f t="shared" si="58"/>
        <v>16361078</v>
      </c>
      <c r="H276" s="129">
        <f t="shared" si="58"/>
        <v>16147044</v>
      </c>
      <c r="I276" s="134"/>
    </row>
    <row r="277" spans="2:9" s="3" customFormat="1">
      <c r="B277" s="82"/>
      <c r="C277" s="128"/>
      <c r="D277" s="128"/>
      <c r="E277" s="128"/>
      <c r="F277" s="128"/>
      <c r="G277" s="193"/>
      <c r="H277" s="129"/>
      <c r="I277" s="134"/>
    </row>
    <row r="278" spans="2:9">
      <c r="B278" s="36" t="s">
        <v>418</v>
      </c>
      <c r="C278" s="11"/>
      <c r="D278" s="11"/>
      <c r="E278" s="11"/>
      <c r="F278" s="11"/>
      <c r="G278" s="159"/>
      <c r="H278" s="25"/>
    </row>
    <row r="279" spans="2:9">
      <c r="B279" s="11"/>
      <c r="C279" s="11"/>
      <c r="D279" s="11"/>
      <c r="E279" s="11"/>
      <c r="F279" s="11"/>
      <c r="G279" s="159"/>
      <c r="H279" s="25"/>
    </row>
    <row r="280" spans="2:9">
      <c r="B280" s="36" t="s">
        <v>407</v>
      </c>
      <c r="C280" s="11"/>
      <c r="D280" s="11"/>
      <c r="E280" s="11"/>
      <c r="F280" s="11"/>
      <c r="G280" s="159"/>
      <c r="H280" s="25"/>
    </row>
    <row r="281" spans="2:9">
      <c r="B281" s="36" t="s">
        <v>408</v>
      </c>
      <c r="C281" s="14" t="s">
        <v>6</v>
      </c>
      <c r="D281" s="14" t="s">
        <v>7</v>
      </c>
      <c r="E281" s="14" t="s">
        <v>8</v>
      </c>
      <c r="F281" s="14" t="s">
        <v>9</v>
      </c>
      <c r="G281" s="181" t="s">
        <v>3</v>
      </c>
      <c r="H281" s="27" t="s">
        <v>3</v>
      </c>
    </row>
    <row r="282" spans="2:9">
      <c r="B282" s="11"/>
      <c r="C282" s="14" t="s">
        <v>226</v>
      </c>
      <c r="D282" s="14" t="s">
        <v>226</v>
      </c>
      <c r="E282" s="14" t="s">
        <v>226</v>
      </c>
      <c r="F282" s="14" t="s">
        <v>226</v>
      </c>
      <c r="G282" s="181" t="s">
        <v>226</v>
      </c>
      <c r="H282" s="27" t="s">
        <v>226</v>
      </c>
    </row>
    <row r="283" spans="2:9">
      <c r="B283" s="76" t="s">
        <v>409</v>
      </c>
      <c r="C283" s="17">
        <v>1001110</v>
      </c>
      <c r="D283" s="17">
        <v>1000123</v>
      </c>
      <c r="E283" s="17">
        <v>1020000</v>
      </c>
      <c r="F283" s="17">
        <v>1328000</v>
      </c>
      <c r="G283" s="191">
        <f>F283</f>
        <v>1328000</v>
      </c>
      <c r="H283" s="28">
        <v>1000002</v>
      </c>
    </row>
    <row r="284" spans="2:9">
      <c r="B284" s="76" t="s">
        <v>409</v>
      </c>
      <c r="C284" s="17">
        <v>1200000</v>
      </c>
      <c r="D284" s="17">
        <v>1210000</v>
      </c>
      <c r="E284" s="17">
        <v>1247600</v>
      </c>
      <c r="F284" s="17">
        <v>1234500</v>
      </c>
      <c r="G284" s="191">
        <f>F284</f>
        <v>1234500</v>
      </c>
      <c r="H284" s="28">
        <v>1000000</v>
      </c>
    </row>
    <row r="285" spans="2:9">
      <c r="B285" s="16" t="s">
        <v>410</v>
      </c>
      <c r="C285" s="20">
        <f>SUM(C283:C284)</f>
        <v>2201110</v>
      </c>
      <c r="D285" s="20">
        <f t="shared" ref="D285:H285" si="59">SUM(D283:D284)</f>
        <v>2210123</v>
      </c>
      <c r="E285" s="20">
        <f t="shared" si="59"/>
        <v>2267600</v>
      </c>
      <c r="F285" s="20">
        <f t="shared" si="59"/>
        <v>2562500</v>
      </c>
      <c r="G285" s="190">
        <f t="shared" si="59"/>
        <v>2562500</v>
      </c>
      <c r="H285" s="30">
        <f t="shared" si="59"/>
        <v>2000002</v>
      </c>
    </row>
    <row r="286" spans="2:9">
      <c r="B286" s="36" t="s">
        <v>411</v>
      </c>
      <c r="C286" s="19"/>
      <c r="D286" s="19"/>
      <c r="E286" s="19"/>
      <c r="F286" s="19"/>
      <c r="G286" s="188"/>
      <c r="H286" s="29"/>
    </row>
    <row r="287" spans="2:9">
      <c r="B287" s="76" t="s">
        <v>412</v>
      </c>
      <c r="C287" s="17">
        <v>1300000</v>
      </c>
      <c r="D287" s="17">
        <v>1314567</v>
      </c>
      <c r="E287" s="17">
        <v>1087650</v>
      </c>
      <c r="F287" s="17">
        <v>1330000</v>
      </c>
      <c r="G287" s="191">
        <f>F287</f>
        <v>1330000</v>
      </c>
      <c r="H287" s="28">
        <v>1036789</v>
      </c>
    </row>
    <row r="288" spans="2:9">
      <c r="B288" s="76" t="s">
        <v>413</v>
      </c>
      <c r="C288" s="17">
        <v>1080000</v>
      </c>
      <c r="D288" s="17">
        <v>1314000</v>
      </c>
      <c r="E288" s="17">
        <v>1097600</v>
      </c>
      <c r="F288" s="17">
        <v>1111890</v>
      </c>
      <c r="G288" s="191">
        <f>F288</f>
        <v>1111890</v>
      </c>
      <c r="H288" s="28">
        <v>1080000</v>
      </c>
    </row>
    <row r="289" spans="2:9">
      <c r="B289" s="16" t="s">
        <v>410</v>
      </c>
      <c r="C289" s="20">
        <f>SUM(C287:C288)</f>
        <v>2380000</v>
      </c>
      <c r="D289" s="20">
        <f t="shared" ref="D289:H289" si="60">SUM(D287:D288)</f>
        <v>2628567</v>
      </c>
      <c r="E289" s="20">
        <f t="shared" si="60"/>
        <v>2185250</v>
      </c>
      <c r="F289" s="20">
        <f t="shared" si="60"/>
        <v>2441890</v>
      </c>
      <c r="G289" s="190">
        <f t="shared" si="60"/>
        <v>2441890</v>
      </c>
      <c r="H289" s="30">
        <f t="shared" si="60"/>
        <v>2116789</v>
      </c>
    </row>
    <row r="290" spans="2:9">
      <c r="B290" s="36" t="s">
        <v>414</v>
      </c>
      <c r="C290" s="19"/>
      <c r="D290" s="19"/>
      <c r="E290" s="19"/>
      <c r="F290" s="19"/>
      <c r="G290" s="188"/>
      <c r="H290" s="29"/>
    </row>
    <row r="291" spans="2:9">
      <c r="B291" s="76" t="s">
        <v>415</v>
      </c>
      <c r="C291" s="17">
        <v>1131200</v>
      </c>
      <c r="D291" s="17">
        <v>1056312</v>
      </c>
      <c r="E291" s="17">
        <v>1034546</v>
      </c>
      <c r="F291" s="17">
        <v>1111780</v>
      </c>
      <c r="G291" s="191">
        <f>F291</f>
        <v>1111780</v>
      </c>
      <c r="H291" s="28">
        <v>1079600</v>
      </c>
    </row>
    <row r="292" spans="2:9">
      <c r="B292" s="76" t="s">
        <v>416</v>
      </c>
      <c r="C292" s="17">
        <v>1034400</v>
      </c>
      <c r="D292" s="17">
        <v>1231290</v>
      </c>
      <c r="E292" s="17">
        <v>1048398</v>
      </c>
      <c r="F292" s="17">
        <v>1133330</v>
      </c>
      <c r="G292" s="191">
        <f>F292</f>
        <v>1133330</v>
      </c>
      <c r="H292" s="28">
        <v>1008000</v>
      </c>
    </row>
    <row r="293" spans="2:9">
      <c r="B293" s="16" t="s">
        <v>410</v>
      </c>
      <c r="C293" s="20">
        <f>SUM(C291:C292)</f>
        <v>2165600</v>
      </c>
      <c r="D293" s="20">
        <f t="shared" ref="D293:H293" si="61">SUM(D291:D292)</f>
        <v>2287602</v>
      </c>
      <c r="E293" s="20">
        <f t="shared" si="61"/>
        <v>2082944</v>
      </c>
      <c r="F293" s="20">
        <f t="shared" si="61"/>
        <v>2245110</v>
      </c>
      <c r="G293" s="190">
        <f t="shared" si="61"/>
        <v>2245110</v>
      </c>
      <c r="H293" s="30">
        <f t="shared" si="61"/>
        <v>2087600</v>
      </c>
    </row>
    <row r="294" spans="2:9">
      <c r="B294" s="16" t="s">
        <v>417</v>
      </c>
      <c r="C294" s="20">
        <f>SUM(C285+C289+C293)</f>
        <v>6746710</v>
      </c>
      <c r="D294" s="20">
        <f t="shared" ref="D294:H294" si="62">SUM(D285+D289+D293)</f>
        <v>7126292</v>
      </c>
      <c r="E294" s="20">
        <f t="shared" si="62"/>
        <v>6535794</v>
      </c>
      <c r="F294" s="20">
        <f t="shared" si="62"/>
        <v>7249500</v>
      </c>
      <c r="G294" s="190">
        <f t="shared" si="62"/>
        <v>7249500</v>
      </c>
      <c r="H294" s="30">
        <f t="shared" si="62"/>
        <v>6204391</v>
      </c>
    </row>
    <row r="295" spans="2:9">
      <c r="B295" s="11"/>
      <c r="C295" s="11"/>
      <c r="D295" s="11"/>
      <c r="E295" s="11"/>
      <c r="F295" s="11"/>
      <c r="G295" s="159"/>
      <c r="H295" s="25"/>
    </row>
    <row r="296" spans="2:9">
      <c r="B296" s="11"/>
      <c r="C296" s="11"/>
      <c r="D296" s="11"/>
      <c r="E296" s="11"/>
      <c r="F296" s="11"/>
      <c r="G296" s="159"/>
      <c r="H296" s="25"/>
    </row>
    <row r="297" spans="2:9" s="43" customFormat="1">
      <c r="B297" s="41" t="s">
        <v>406</v>
      </c>
      <c r="C297" s="42"/>
      <c r="D297" s="42"/>
      <c r="E297" s="42"/>
      <c r="F297" s="42"/>
      <c r="G297" s="163"/>
      <c r="H297" s="149"/>
      <c r="I297" s="134"/>
    </row>
    <row r="298" spans="2:9" s="43" customFormat="1">
      <c r="B298" s="42"/>
      <c r="C298" s="42"/>
      <c r="D298" s="42"/>
      <c r="E298" s="42"/>
      <c r="F298" s="42"/>
      <c r="G298" s="163"/>
      <c r="H298" s="149"/>
      <c r="I298" s="134"/>
    </row>
    <row r="299" spans="2:9" s="43" customFormat="1" ht="24">
      <c r="B299" s="145" t="s">
        <v>276</v>
      </c>
      <c r="C299" s="220" t="s">
        <v>277</v>
      </c>
      <c r="D299" s="220"/>
      <c r="E299" s="220"/>
      <c r="F299" s="45" t="s">
        <v>278</v>
      </c>
      <c r="G299" s="164" t="s">
        <v>279</v>
      </c>
      <c r="H299" s="205" t="s">
        <v>279</v>
      </c>
      <c r="I299" s="134"/>
    </row>
    <row r="300" spans="2:9" s="43" customFormat="1" ht="24">
      <c r="B300" s="42"/>
      <c r="C300" s="45" t="s">
        <v>280</v>
      </c>
      <c r="D300" s="45" t="s">
        <v>281</v>
      </c>
      <c r="E300" s="45" t="s">
        <v>282</v>
      </c>
      <c r="F300" s="45"/>
      <c r="G300" s="164" t="s">
        <v>283</v>
      </c>
      <c r="H300" s="205" t="s">
        <v>284</v>
      </c>
      <c r="I300" s="134"/>
    </row>
    <row r="301" spans="2:9" s="43" customFormat="1">
      <c r="B301" s="42"/>
      <c r="C301" s="44" t="s">
        <v>285</v>
      </c>
      <c r="D301" s="44" t="s">
        <v>285</v>
      </c>
      <c r="E301" s="44" t="s">
        <v>285</v>
      </c>
      <c r="F301" s="45" t="s">
        <v>308</v>
      </c>
      <c r="G301" s="164" t="s">
        <v>287</v>
      </c>
      <c r="H301" s="205" t="s">
        <v>287</v>
      </c>
      <c r="I301" s="134"/>
    </row>
    <row r="302" spans="2:9" s="43" customFormat="1">
      <c r="B302" s="42"/>
      <c r="C302" s="42"/>
      <c r="D302" s="42"/>
      <c r="E302" s="42"/>
      <c r="F302" s="42"/>
      <c r="G302" s="163"/>
      <c r="H302" s="149"/>
      <c r="I302" s="134"/>
    </row>
    <row r="303" spans="2:9" s="43" customFormat="1">
      <c r="B303" s="42" t="s">
        <v>288</v>
      </c>
      <c r="C303" s="146">
        <v>1</v>
      </c>
      <c r="D303" s="146">
        <v>0</v>
      </c>
      <c r="E303" s="146">
        <f>SUM(C303:D303)</f>
        <v>1</v>
      </c>
      <c r="F303" s="46">
        <v>150000</v>
      </c>
      <c r="G303" s="165">
        <v>1140000</v>
      </c>
      <c r="H303" s="150">
        <v>1080000</v>
      </c>
      <c r="I303" s="134"/>
    </row>
    <row r="304" spans="2:9" s="43" customFormat="1">
      <c r="B304" s="42" t="s">
        <v>289</v>
      </c>
      <c r="C304" s="146">
        <v>0.48</v>
      </c>
      <c r="D304" s="146">
        <v>0.22</v>
      </c>
      <c r="E304" s="146">
        <f t="shared" ref="E304:E306" si="63">SUM(C304:D304)</f>
        <v>0.7</v>
      </c>
      <c r="F304" s="46">
        <v>141500</v>
      </c>
      <c r="G304" s="165">
        <v>1314500</v>
      </c>
      <c r="H304" s="150">
        <v>1314000</v>
      </c>
      <c r="I304" s="134"/>
    </row>
    <row r="305" spans="2:9" s="43" customFormat="1">
      <c r="B305" s="42" t="s">
        <v>290</v>
      </c>
      <c r="C305" s="146">
        <v>0.79</v>
      </c>
      <c r="D305" s="146">
        <v>0.1</v>
      </c>
      <c r="E305" s="146">
        <f t="shared" si="63"/>
        <v>0.89</v>
      </c>
      <c r="F305" s="46">
        <v>10327</v>
      </c>
      <c r="G305" s="165">
        <v>1345624</v>
      </c>
      <c r="H305" s="150">
        <v>1097600</v>
      </c>
      <c r="I305" s="134"/>
    </row>
    <row r="306" spans="2:9" s="43" customFormat="1">
      <c r="B306" s="42" t="s">
        <v>291</v>
      </c>
      <c r="C306" s="146">
        <v>0.65</v>
      </c>
      <c r="D306" s="146">
        <v>0.2</v>
      </c>
      <c r="E306" s="146">
        <f t="shared" si="63"/>
        <v>0.85000000000000009</v>
      </c>
      <c r="F306" s="46">
        <v>143329</v>
      </c>
      <c r="G306" s="165">
        <v>1039908</v>
      </c>
      <c r="H306" s="150">
        <v>1111890</v>
      </c>
      <c r="I306" s="134"/>
    </row>
    <row r="307" spans="2:9" s="43" customFormat="1">
      <c r="B307" s="42"/>
      <c r="C307" s="147"/>
      <c r="D307" s="147"/>
      <c r="E307" s="147"/>
      <c r="F307" s="47">
        <f t="shared" ref="F307:H307" si="64">SUM(F303:F306)</f>
        <v>445156</v>
      </c>
      <c r="G307" s="166">
        <f t="shared" si="64"/>
        <v>4840032</v>
      </c>
      <c r="H307" s="206">
        <f t="shared" si="64"/>
        <v>4603490</v>
      </c>
      <c r="I307" s="134"/>
    </row>
    <row r="308" spans="2:9" s="43" customFormat="1">
      <c r="B308" s="42"/>
      <c r="C308" s="147"/>
      <c r="D308" s="147"/>
      <c r="E308" s="147"/>
      <c r="F308" s="47"/>
      <c r="G308" s="166"/>
      <c r="H308" s="206"/>
      <c r="I308" s="148"/>
    </row>
    <row r="309" spans="2:9" ht="24">
      <c r="B309" s="11"/>
      <c r="C309" s="11"/>
      <c r="D309" s="11"/>
      <c r="E309" s="11"/>
      <c r="F309" s="35"/>
      <c r="G309" s="180" t="s">
        <v>0</v>
      </c>
      <c r="H309" s="26" t="s">
        <v>233</v>
      </c>
    </row>
    <row r="310" spans="2:9">
      <c r="B310" s="11"/>
      <c r="C310" s="15" t="s">
        <v>227</v>
      </c>
      <c r="D310" s="15" t="s">
        <v>228</v>
      </c>
      <c r="E310" s="15" t="s">
        <v>229</v>
      </c>
      <c r="F310" s="15" t="s">
        <v>230</v>
      </c>
      <c r="G310" s="181" t="s">
        <v>239</v>
      </c>
      <c r="H310" s="27" t="s">
        <v>231</v>
      </c>
    </row>
    <row r="311" spans="2:9">
      <c r="B311" s="16" t="s">
        <v>367</v>
      </c>
      <c r="C311" s="14" t="s">
        <v>226</v>
      </c>
      <c r="D311" s="14" t="s">
        <v>226</v>
      </c>
      <c r="E311" s="14" t="s">
        <v>226</v>
      </c>
      <c r="F311" s="14" t="s">
        <v>226</v>
      </c>
      <c r="G311" s="181" t="s">
        <v>226</v>
      </c>
      <c r="H311" s="27" t="s">
        <v>226</v>
      </c>
    </row>
    <row r="312" spans="2:9">
      <c r="B312" s="90"/>
      <c r="C312" s="11"/>
      <c r="D312" s="11"/>
      <c r="E312" s="11"/>
      <c r="F312" s="11"/>
      <c r="G312" s="159"/>
      <c r="H312" s="25"/>
    </row>
    <row r="313" spans="2:9">
      <c r="B313" s="79" t="s">
        <v>186</v>
      </c>
      <c r="C313" s="87">
        <v>1452668</v>
      </c>
      <c r="D313" s="87">
        <v>1727822</v>
      </c>
      <c r="E313" s="87">
        <v>1525268</v>
      </c>
      <c r="F313" s="87">
        <v>1762525</v>
      </c>
      <c r="G313" s="182">
        <f>F313</f>
        <v>1762525</v>
      </c>
      <c r="H313" s="114">
        <v>11324242</v>
      </c>
    </row>
    <row r="314" spans="2:9">
      <c r="B314" s="79" t="s">
        <v>187</v>
      </c>
      <c r="C314" s="87">
        <v>1766889</v>
      </c>
      <c r="D314" s="87">
        <v>1652536</v>
      </c>
      <c r="E314" s="87">
        <v>1524242</v>
      </c>
      <c r="F314" s="87">
        <v>1225556</v>
      </c>
      <c r="G314" s="182">
        <f t="shared" ref="G314:G317" si="65">F314</f>
        <v>1225556</v>
      </c>
      <c r="H314" s="114">
        <v>11526269</v>
      </c>
    </row>
    <row r="315" spans="2:9">
      <c r="B315" s="79" t="s">
        <v>188</v>
      </c>
      <c r="C315" s="87">
        <v>1999887</v>
      </c>
      <c r="D315" s="87">
        <v>1626273</v>
      </c>
      <c r="E315" s="87">
        <v>1888872</v>
      </c>
      <c r="F315" s="87">
        <v>1442528</v>
      </c>
      <c r="G315" s="182">
        <f t="shared" si="65"/>
        <v>1442528</v>
      </c>
      <c r="H315" s="114">
        <v>10728287</v>
      </c>
    </row>
    <row r="316" spans="2:9">
      <c r="B316" s="79" t="s">
        <v>189</v>
      </c>
      <c r="C316" s="87">
        <v>1827269</v>
      </c>
      <c r="D316" s="87">
        <v>1893532</v>
      </c>
      <c r="E316" s="87">
        <v>1999887</v>
      </c>
      <c r="F316" s="87">
        <v>1524247</v>
      </c>
      <c r="G316" s="182">
        <f t="shared" si="65"/>
        <v>1524247</v>
      </c>
      <c r="H316" s="114">
        <v>1992820</v>
      </c>
    </row>
    <row r="317" spans="2:9">
      <c r="B317" s="79" t="s">
        <v>190</v>
      </c>
      <c r="C317" s="87">
        <v>1827266</v>
      </c>
      <c r="D317" s="87">
        <v>1826363</v>
      </c>
      <c r="E317" s="87">
        <v>1224453</v>
      </c>
      <c r="F317" s="87">
        <v>1887726</v>
      </c>
      <c r="G317" s="182">
        <f t="shared" si="65"/>
        <v>1887726</v>
      </c>
      <c r="H317" s="114">
        <v>1424237</v>
      </c>
    </row>
    <row r="318" spans="2:9">
      <c r="B318" s="11"/>
      <c r="C318" s="93">
        <f>SUM(C313:C317)</f>
        <v>8873979</v>
      </c>
      <c r="D318" s="93">
        <f t="shared" ref="D318:H318" si="66">SUM(D313:D317)</f>
        <v>8726526</v>
      </c>
      <c r="E318" s="93">
        <f t="shared" si="66"/>
        <v>8162722</v>
      </c>
      <c r="F318" s="93">
        <f t="shared" si="66"/>
        <v>7842582</v>
      </c>
      <c r="G318" s="183">
        <f t="shared" si="66"/>
        <v>7842582</v>
      </c>
      <c r="H318" s="115">
        <f t="shared" si="66"/>
        <v>36995855</v>
      </c>
    </row>
    <row r="319" spans="2:9">
      <c r="B319" s="11"/>
      <c r="C319" s="11"/>
      <c r="D319" s="88"/>
      <c r="E319" s="88"/>
      <c r="F319" s="11"/>
      <c r="G319" s="159"/>
      <c r="H319" s="25"/>
    </row>
    <row r="320" spans="2:9" ht="24">
      <c r="B320" s="11"/>
      <c r="C320" s="11"/>
      <c r="D320" s="11"/>
      <c r="E320" s="11"/>
      <c r="F320" s="35"/>
      <c r="G320" s="180" t="s">
        <v>0</v>
      </c>
      <c r="H320" s="26" t="s">
        <v>233</v>
      </c>
    </row>
    <row r="321" spans="2:9">
      <c r="B321" s="11"/>
      <c r="C321" s="15" t="s">
        <v>227</v>
      </c>
      <c r="D321" s="15" t="s">
        <v>228</v>
      </c>
      <c r="E321" s="15" t="s">
        <v>229</v>
      </c>
      <c r="F321" s="15" t="s">
        <v>230</v>
      </c>
      <c r="G321" s="181" t="s">
        <v>239</v>
      </c>
      <c r="H321" s="27" t="s">
        <v>231</v>
      </c>
    </row>
    <row r="322" spans="2:9">
      <c r="B322" s="23" t="s">
        <v>369</v>
      </c>
      <c r="C322" s="14" t="s">
        <v>226</v>
      </c>
      <c r="D322" s="14" t="s">
        <v>226</v>
      </c>
      <c r="E322" s="14" t="s">
        <v>226</v>
      </c>
      <c r="F322" s="14" t="s">
        <v>226</v>
      </c>
      <c r="G322" s="181" t="s">
        <v>226</v>
      </c>
      <c r="H322" s="27" t="s">
        <v>226</v>
      </c>
    </row>
    <row r="323" spans="2:9">
      <c r="B323" s="90"/>
      <c r="C323" s="11"/>
      <c r="D323" s="11"/>
      <c r="E323" s="11"/>
      <c r="F323" s="11"/>
      <c r="G323" s="159"/>
      <c r="H323" s="25"/>
    </row>
    <row r="324" spans="2:9">
      <c r="B324" s="79" t="s">
        <v>197</v>
      </c>
      <c r="C324" s="87">
        <v>2415500</v>
      </c>
      <c r="D324" s="87">
        <v>2777667</v>
      </c>
      <c r="E324" s="87">
        <v>2445617</v>
      </c>
      <c r="F324" s="87">
        <v>2117780</v>
      </c>
      <c r="G324" s="182">
        <f>F324</f>
        <v>2117780</v>
      </c>
      <c r="H324" s="114">
        <v>2199090</v>
      </c>
    </row>
    <row r="325" spans="2:9">
      <c r="B325" s="79" t="s">
        <v>191</v>
      </c>
      <c r="C325" s="87">
        <v>2766889</v>
      </c>
      <c r="D325" s="87">
        <v>2888900</v>
      </c>
      <c r="E325" s="87">
        <v>2887610</v>
      </c>
      <c r="F325" s="87">
        <v>2665100</v>
      </c>
      <c r="G325" s="182">
        <f t="shared" ref="G325:G330" si="67">F325</f>
        <v>2665100</v>
      </c>
      <c r="H325" s="114">
        <v>2111000</v>
      </c>
    </row>
    <row r="326" spans="2:9">
      <c r="B326" s="79" t="s">
        <v>192</v>
      </c>
      <c r="C326" s="87">
        <v>2435550</v>
      </c>
      <c r="D326" s="87">
        <v>2334559</v>
      </c>
      <c r="E326" s="87">
        <v>2889000</v>
      </c>
      <c r="F326" s="87">
        <v>2554178</v>
      </c>
      <c r="G326" s="182">
        <f t="shared" si="67"/>
        <v>2554178</v>
      </c>
      <c r="H326" s="114">
        <v>8110090</v>
      </c>
    </row>
    <row r="327" spans="2:9">
      <c r="B327" s="79" t="s">
        <v>198</v>
      </c>
      <c r="C327" s="87">
        <v>2187790</v>
      </c>
      <c r="D327" s="87">
        <v>2165571</v>
      </c>
      <c r="E327" s="87">
        <v>2100002</v>
      </c>
      <c r="F327" s="87">
        <v>2666510</v>
      </c>
      <c r="G327" s="182">
        <f t="shared" si="67"/>
        <v>2666510</v>
      </c>
      <c r="H327" s="114">
        <v>6311109</v>
      </c>
    </row>
    <row r="328" spans="2:9">
      <c r="B328" s="79" t="s">
        <v>193</v>
      </c>
      <c r="C328" s="87">
        <v>2111456</v>
      </c>
      <c r="D328" s="87">
        <v>2999081</v>
      </c>
      <c r="E328" s="87">
        <v>2311000</v>
      </c>
      <c r="F328" s="87">
        <v>2554110</v>
      </c>
      <c r="G328" s="182">
        <f t="shared" si="67"/>
        <v>2554110</v>
      </c>
      <c r="H328" s="114">
        <v>10111998</v>
      </c>
    </row>
    <row r="329" spans="2:9">
      <c r="B329" s="79" t="s">
        <v>194</v>
      </c>
      <c r="C329" s="87">
        <v>2335770</v>
      </c>
      <c r="D329" s="87">
        <v>2998771</v>
      </c>
      <c r="E329" s="87">
        <v>2331444</v>
      </c>
      <c r="F329" s="87">
        <v>2144379</v>
      </c>
      <c r="G329" s="182">
        <f t="shared" si="67"/>
        <v>2144379</v>
      </c>
      <c r="H329" s="114">
        <v>21000000</v>
      </c>
    </row>
    <row r="330" spans="2:9" ht="24">
      <c r="B330" s="18" t="s">
        <v>195</v>
      </c>
      <c r="C330" s="87">
        <v>-2777667</v>
      </c>
      <c r="D330" s="87">
        <v>-2888900</v>
      </c>
      <c r="E330" s="87">
        <v>-2888900</v>
      </c>
      <c r="F330" s="87">
        <v>-2888900</v>
      </c>
      <c r="G330" s="182">
        <f t="shared" si="67"/>
        <v>-2888900</v>
      </c>
      <c r="H330" s="114">
        <v>-2435550</v>
      </c>
    </row>
    <row r="331" spans="2:9">
      <c r="B331" s="82" t="s">
        <v>196</v>
      </c>
      <c r="C331" s="93">
        <f>SUM(C324:C330)</f>
        <v>11475288</v>
      </c>
      <c r="D331" s="93">
        <f t="shared" ref="D331:H331" si="68">SUM(D324:D330)</f>
        <v>13275649</v>
      </c>
      <c r="E331" s="93">
        <f t="shared" si="68"/>
        <v>12075773</v>
      </c>
      <c r="F331" s="93">
        <f t="shared" si="68"/>
        <v>11813157</v>
      </c>
      <c r="G331" s="183">
        <f t="shared" si="68"/>
        <v>11813157</v>
      </c>
      <c r="H331" s="115">
        <f t="shared" si="68"/>
        <v>47407737</v>
      </c>
    </row>
    <row r="332" spans="2:9">
      <c r="B332" s="11"/>
      <c r="C332" s="96"/>
      <c r="D332" s="96"/>
      <c r="E332" s="96"/>
      <c r="F332" s="96"/>
      <c r="G332" s="195"/>
      <c r="H332" s="117"/>
    </row>
    <row r="333" spans="2:9" s="43" customFormat="1">
      <c r="B333" s="41" t="s">
        <v>419</v>
      </c>
      <c r="C333" s="48" t="s">
        <v>292</v>
      </c>
      <c r="D333" s="48" t="s">
        <v>293</v>
      </c>
      <c r="E333" s="44" t="s">
        <v>294</v>
      </c>
      <c r="F333" s="44" t="s">
        <v>295</v>
      </c>
      <c r="G333" s="196" t="s">
        <v>296</v>
      </c>
      <c r="H333" s="27" t="s">
        <v>231</v>
      </c>
      <c r="I333" s="134"/>
    </row>
    <row r="334" spans="2:9" s="43" customFormat="1">
      <c r="B334" s="42"/>
      <c r="C334" s="45" t="s">
        <v>286</v>
      </c>
      <c r="D334" s="45" t="s">
        <v>287</v>
      </c>
      <c r="E334" s="45" t="s">
        <v>287</v>
      </c>
      <c r="F334" s="45" t="s">
        <v>286</v>
      </c>
      <c r="G334" s="164" t="s">
        <v>287</v>
      </c>
      <c r="H334" s="149"/>
      <c r="I334" s="134"/>
    </row>
    <row r="335" spans="2:9" s="43" customFormat="1">
      <c r="B335" s="42" t="s">
        <v>297</v>
      </c>
      <c r="C335" s="46">
        <v>1155000</v>
      </c>
      <c r="D335" s="46">
        <v>1200000</v>
      </c>
      <c r="E335" s="46">
        <v>1454000</v>
      </c>
      <c r="F335" s="46">
        <v>1134500</v>
      </c>
      <c r="G335" s="165">
        <v>1567800</v>
      </c>
      <c r="H335" s="150">
        <v>1567800</v>
      </c>
      <c r="I335" s="134"/>
    </row>
    <row r="336" spans="2:9" s="43" customFormat="1">
      <c r="B336" s="42" t="s">
        <v>298</v>
      </c>
      <c r="C336" s="46">
        <v>1310000</v>
      </c>
      <c r="D336" s="46">
        <v>1134400</v>
      </c>
      <c r="E336" s="46">
        <v>1314490</v>
      </c>
      <c r="F336" s="46">
        <v>1547000</v>
      </c>
      <c r="G336" s="165">
        <v>1122449</v>
      </c>
      <c r="H336" s="150">
        <v>2122449</v>
      </c>
      <c r="I336" s="134"/>
    </row>
    <row r="337" spans="2:9" s="43" customFormat="1">
      <c r="B337" s="42" t="s">
        <v>299</v>
      </c>
      <c r="C337" s="46">
        <v>1055666</v>
      </c>
      <c r="D337" s="46">
        <v>1056989</v>
      </c>
      <c r="E337" s="46">
        <v>1234354</v>
      </c>
      <c r="F337" s="46">
        <v>1078756</v>
      </c>
      <c r="G337" s="165">
        <v>1086787</v>
      </c>
      <c r="H337" s="150">
        <v>1086787</v>
      </c>
      <c r="I337" s="134"/>
    </row>
    <row r="338" spans="2:9" s="43" customFormat="1">
      <c r="B338" s="42" t="s">
        <v>206</v>
      </c>
      <c r="C338" s="46">
        <v>1000000</v>
      </c>
      <c r="D338" s="46">
        <v>1245000</v>
      </c>
      <c r="E338" s="46">
        <v>1000000</v>
      </c>
      <c r="F338" s="46">
        <v>1133900</v>
      </c>
      <c r="G338" s="165">
        <v>1000000</v>
      </c>
      <c r="H338" s="150">
        <v>1000000</v>
      </c>
      <c r="I338" s="134"/>
    </row>
    <row r="339" spans="2:9" s="43" customFormat="1">
      <c r="B339" s="42"/>
      <c r="C339" s="49">
        <f>SUM(C335:C338)</f>
        <v>4520666</v>
      </c>
      <c r="D339" s="49">
        <f t="shared" ref="D339:H339" si="69">SUM(D335:D338)</f>
        <v>4636389</v>
      </c>
      <c r="E339" s="49">
        <f t="shared" si="69"/>
        <v>5002844</v>
      </c>
      <c r="F339" s="49">
        <f t="shared" si="69"/>
        <v>4894156</v>
      </c>
      <c r="G339" s="197">
        <f t="shared" si="69"/>
        <v>4777036</v>
      </c>
      <c r="H339" s="151">
        <f t="shared" si="69"/>
        <v>5777036</v>
      </c>
      <c r="I339" s="134"/>
    </row>
    <row r="340" spans="2:9" s="43" customFormat="1">
      <c r="B340" s="42"/>
      <c r="C340" s="49"/>
      <c r="D340" s="49"/>
      <c r="E340" s="49"/>
      <c r="F340" s="49"/>
      <c r="G340" s="197"/>
      <c r="H340" s="151"/>
      <c r="I340" s="134"/>
    </row>
    <row r="341" spans="2:9" ht="24">
      <c r="B341" s="11"/>
      <c r="C341" s="11"/>
      <c r="D341" s="11"/>
      <c r="E341" s="11"/>
      <c r="F341" s="35"/>
      <c r="G341" s="180" t="s">
        <v>0</v>
      </c>
      <c r="H341" s="26" t="s">
        <v>233</v>
      </c>
    </row>
    <row r="342" spans="2:9">
      <c r="B342" s="11"/>
      <c r="C342" s="15" t="s">
        <v>227</v>
      </c>
      <c r="D342" s="15" t="s">
        <v>228</v>
      </c>
      <c r="E342" s="15" t="s">
        <v>229</v>
      </c>
      <c r="F342" s="15" t="s">
        <v>230</v>
      </c>
      <c r="G342" s="181" t="s">
        <v>239</v>
      </c>
      <c r="H342" s="27" t="s">
        <v>231</v>
      </c>
    </row>
    <row r="343" spans="2:9">
      <c r="B343" s="16" t="s">
        <v>370</v>
      </c>
      <c r="C343" s="14" t="s">
        <v>226</v>
      </c>
      <c r="D343" s="14" t="s">
        <v>226</v>
      </c>
      <c r="E343" s="14" t="s">
        <v>226</v>
      </c>
      <c r="F343" s="14" t="s">
        <v>226</v>
      </c>
      <c r="G343" s="181" t="s">
        <v>226</v>
      </c>
      <c r="H343" s="27" t="s">
        <v>226</v>
      </c>
    </row>
    <row r="344" spans="2:9">
      <c r="B344" s="90"/>
      <c r="C344" s="11"/>
      <c r="D344" s="11"/>
      <c r="E344" s="11"/>
      <c r="F344" s="11"/>
      <c r="G344" s="159"/>
      <c r="H344" s="25"/>
    </row>
    <row r="345" spans="2:9">
      <c r="B345" s="79" t="s">
        <v>184</v>
      </c>
      <c r="C345" s="87">
        <f>H350</f>
        <v>8095545</v>
      </c>
      <c r="D345" s="87">
        <f>C350</f>
        <v>12184910</v>
      </c>
      <c r="E345" s="87">
        <f t="shared" ref="E345:F345" si="70">D350</f>
        <v>16691174</v>
      </c>
      <c r="F345" s="87">
        <f t="shared" si="70"/>
        <v>20982436</v>
      </c>
      <c r="G345" s="182">
        <f>C345</f>
        <v>8095545</v>
      </c>
      <c r="H345" s="114">
        <v>2425627</v>
      </c>
    </row>
    <row r="346" spans="2:9">
      <c r="B346" s="18" t="s">
        <v>200</v>
      </c>
      <c r="C346" s="87">
        <v>1765100</v>
      </c>
      <c r="D346" s="87">
        <v>1980002</v>
      </c>
      <c r="E346" s="87">
        <v>1765000</v>
      </c>
      <c r="F346" s="87">
        <v>1432100</v>
      </c>
      <c r="G346" s="182">
        <f t="shared" ref="G346:G348" si="71">SUM(C346:F346)</f>
        <v>6942202</v>
      </c>
      <c r="H346" s="114">
        <v>2819282</v>
      </c>
    </row>
    <row r="347" spans="2:9" ht="24">
      <c r="B347" s="18" t="s">
        <v>201</v>
      </c>
      <c r="C347" s="87">
        <v>1324265</v>
      </c>
      <c r="D347" s="87">
        <v>1526262</v>
      </c>
      <c r="E347" s="87">
        <v>1526262</v>
      </c>
      <c r="F347" s="87">
        <v>1323242</v>
      </c>
      <c r="G347" s="182">
        <f t="shared" si="71"/>
        <v>5700031</v>
      </c>
      <c r="H347" s="114">
        <v>1627287</v>
      </c>
    </row>
    <row r="348" spans="2:9">
      <c r="B348" s="79" t="s">
        <v>199</v>
      </c>
      <c r="C348" s="87">
        <v>-1000000</v>
      </c>
      <c r="D348" s="87">
        <v>-1000000</v>
      </c>
      <c r="E348" s="87">
        <v>-1000000</v>
      </c>
      <c r="F348" s="87">
        <v>-1000000</v>
      </c>
      <c r="G348" s="182">
        <f t="shared" si="71"/>
        <v>-4000000</v>
      </c>
      <c r="H348" s="114">
        <v>-1223349</v>
      </c>
    </row>
    <row r="349" spans="2:9">
      <c r="B349" s="79"/>
      <c r="C349" s="19"/>
      <c r="D349" s="92"/>
      <c r="E349" s="92"/>
      <c r="F349" s="19"/>
      <c r="G349" s="188"/>
      <c r="H349" s="29"/>
    </row>
    <row r="350" spans="2:9">
      <c r="B350" s="82" t="s">
        <v>185</v>
      </c>
      <c r="C350" s="93">
        <f>SUM(C345:C347)-C348</f>
        <v>12184910</v>
      </c>
      <c r="D350" s="93">
        <f t="shared" ref="D350:H350" si="72">SUM(D345:D347)-D348</f>
        <v>16691174</v>
      </c>
      <c r="E350" s="93">
        <f t="shared" si="72"/>
        <v>20982436</v>
      </c>
      <c r="F350" s="93">
        <f t="shared" si="72"/>
        <v>24737778</v>
      </c>
      <c r="G350" s="183">
        <f t="shared" si="72"/>
        <v>24737778</v>
      </c>
      <c r="H350" s="115">
        <f t="shared" si="72"/>
        <v>8095545</v>
      </c>
    </row>
    <row r="351" spans="2:9">
      <c r="B351" s="11"/>
      <c r="C351" s="11"/>
      <c r="D351" s="88"/>
      <c r="E351" s="88"/>
      <c r="F351" s="11"/>
      <c r="G351" s="159"/>
      <c r="H351" s="25"/>
    </row>
    <row r="352" spans="2:9">
      <c r="B352" s="11"/>
      <c r="C352" s="11"/>
      <c r="D352" s="11"/>
      <c r="E352" s="11"/>
      <c r="F352" s="11"/>
      <c r="G352" s="159"/>
      <c r="H352" s="25"/>
    </row>
    <row r="353" spans="2:10" ht="24">
      <c r="B353" s="11"/>
      <c r="C353" s="11"/>
      <c r="D353" s="11"/>
      <c r="E353" s="11"/>
      <c r="F353" s="35"/>
      <c r="G353" s="180" t="s">
        <v>0</v>
      </c>
      <c r="H353" s="26" t="s">
        <v>233</v>
      </c>
    </row>
    <row r="354" spans="2:10">
      <c r="B354" s="11"/>
      <c r="C354" s="15" t="s">
        <v>227</v>
      </c>
      <c r="D354" s="15" t="s">
        <v>228</v>
      </c>
      <c r="E354" s="15" t="s">
        <v>229</v>
      </c>
      <c r="F354" s="15" t="s">
        <v>230</v>
      </c>
      <c r="G354" s="181" t="s">
        <v>239</v>
      </c>
      <c r="H354" s="27" t="s">
        <v>231</v>
      </c>
    </row>
    <row r="355" spans="2:10">
      <c r="B355" s="16" t="s">
        <v>371</v>
      </c>
      <c r="C355" s="14" t="s">
        <v>226</v>
      </c>
      <c r="D355" s="14" t="s">
        <v>226</v>
      </c>
      <c r="E355" s="14" t="s">
        <v>226</v>
      </c>
      <c r="F355" s="14" t="s">
        <v>226</v>
      </c>
      <c r="G355" s="181" t="s">
        <v>226</v>
      </c>
      <c r="H355" s="27" t="s">
        <v>226</v>
      </c>
    </row>
    <row r="356" spans="2:10">
      <c r="B356" s="90"/>
      <c r="C356" s="11"/>
      <c r="D356" s="11"/>
      <c r="E356" s="11"/>
      <c r="F356" s="11"/>
      <c r="G356" s="159"/>
      <c r="H356" s="25"/>
    </row>
    <row r="357" spans="2:10">
      <c r="B357" s="79" t="s">
        <v>202</v>
      </c>
      <c r="C357" s="87">
        <v>1908880</v>
      </c>
      <c r="D357" s="87">
        <v>2331100</v>
      </c>
      <c r="E357" s="87">
        <v>2887610</v>
      </c>
      <c r="F357" s="87">
        <v>2665410</v>
      </c>
      <c r="G357" s="182">
        <f>F357</f>
        <v>2665410</v>
      </c>
      <c r="H357" s="114">
        <v>10234454</v>
      </c>
    </row>
    <row r="358" spans="2:10">
      <c r="B358" s="79" t="s">
        <v>203</v>
      </c>
      <c r="C358" s="87">
        <v>1887660</v>
      </c>
      <c r="D358" s="87">
        <v>2665410</v>
      </c>
      <c r="E358" s="87">
        <v>2111190</v>
      </c>
      <c r="F358" s="87">
        <v>2345510</v>
      </c>
      <c r="G358" s="182">
        <f t="shared" ref="G358:G359" si="73">F358</f>
        <v>2345510</v>
      </c>
      <c r="H358" s="114">
        <v>9776255</v>
      </c>
    </row>
    <row r="359" spans="2:10">
      <c r="B359" s="79" t="s">
        <v>204</v>
      </c>
      <c r="C359" s="87">
        <v>1625252</v>
      </c>
      <c r="D359" s="87">
        <v>1442425</v>
      </c>
      <c r="E359" s="87">
        <v>1666522</v>
      </c>
      <c r="F359" s="87">
        <v>1266522</v>
      </c>
      <c r="G359" s="182">
        <f t="shared" si="73"/>
        <v>1266522</v>
      </c>
      <c r="H359" s="114">
        <v>2998288</v>
      </c>
    </row>
    <row r="360" spans="2:10">
      <c r="B360" s="11"/>
      <c r="C360" s="93">
        <f>SUM(C357:C359)</f>
        <v>5421792</v>
      </c>
      <c r="D360" s="93">
        <f t="shared" ref="D360:H360" si="74">SUM(D357:D359)</f>
        <v>6438935</v>
      </c>
      <c r="E360" s="93">
        <f t="shared" si="74"/>
        <v>6665322</v>
      </c>
      <c r="F360" s="93">
        <f t="shared" si="74"/>
        <v>6277442</v>
      </c>
      <c r="G360" s="183">
        <f t="shared" si="74"/>
        <v>6277442</v>
      </c>
      <c r="H360" s="115">
        <f t="shared" si="74"/>
        <v>23008997</v>
      </c>
    </row>
    <row r="361" spans="2:10">
      <c r="B361" s="11"/>
      <c r="C361" s="11"/>
      <c r="D361" s="88"/>
      <c r="E361" s="88"/>
      <c r="F361" s="11"/>
      <c r="G361" s="159"/>
      <c r="H361" s="25"/>
    </row>
    <row r="362" spans="2:10" ht="24">
      <c r="B362" s="11"/>
      <c r="C362" s="11"/>
      <c r="D362" s="11"/>
      <c r="E362" s="11"/>
      <c r="F362" s="13"/>
      <c r="G362" s="180" t="s">
        <v>0</v>
      </c>
      <c r="H362" s="25"/>
    </row>
    <row r="363" spans="2:10">
      <c r="B363" s="11"/>
      <c r="C363" s="14" t="s">
        <v>6</v>
      </c>
      <c r="D363" s="14" t="s">
        <v>7</v>
      </c>
      <c r="E363" s="14" t="s">
        <v>8</v>
      </c>
      <c r="F363" s="14" t="s">
        <v>9</v>
      </c>
      <c r="G363" s="181" t="s">
        <v>2</v>
      </c>
      <c r="H363" s="27" t="s">
        <v>3</v>
      </c>
    </row>
    <row r="364" spans="2:10">
      <c r="B364" s="16" t="s">
        <v>372</v>
      </c>
      <c r="C364" s="14" t="s">
        <v>4</v>
      </c>
      <c r="D364" s="14" t="s">
        <v>5</v>
      </c>
      <c r="E364" s="14" t="s">
        <v>5</v>
      </c>
      <c r="F364" s="14" t="s">
        <v>5</v>
      </c>
      <c r="G364" s="180" t="s">
        <v>5</v>
      </c>
      <c r="H364" s="27" t="s">
        <v>5</v>
      </c>
    </row>
    <row r="365" spans="2:10">
      <c r="B365" s="90"/>
      <c r="C365" s="11"/>
      <c r="D365" s="11"/>
      <c r="E365" s="11"/>
      <c r="F365" s="11"/>
      <c r="G365" s="159"/>
      <c r="H365" s="25"/>
    </row>
    <row r="366" spans="2:10">
      <c r="B366" s="79" t="s">
        <v>205</v>
      </c>
      <c r="C366" s="87">
        <v>1086787</v>
      </c>
      <c r="D366" s="87">
        <v>1780000</v>
      </c>
      <c r="E366" s="87">
        <v>1897600</v>
      </c>
      <c r="F366" s="87">
        <v>2134320</v>
      </c>
      <c r="G366" s="188">
        <f>F366</f>
        <v>2134320</v>
      </c>
      <c r="H366" s="114">
        <v>8111780</v>
      </c>
      <c r="J366" s="7"/>
    </row>
    <row r="367" spans="2:10">
      <c r="B367" s="76" t="s">
        <v>207</v>
      </c>
      <c r="C367" s="87">
        <v>1324365</v>
      </c>
      <c r="D367" s="87">
        <v>1890000</v>
      </c>
      <c r="E367" s="87">
        <v>1225566</v>
      </c>
      <c r="F367" s="87">
        <v>3000000</v>
      </c>
      <c r="G367" s="188">
        <f t="shared" ref="G367:G370" si="75">F367</f>
        <v>3000000</v>
      </c>
      <c r="H367" s="114">
        <v>9443780</v>
      </c>
      <c r="J367" s="7"/>
    </row>
    <row r="368" spans="2:10">
      <c r="B368" s="76" t="s">
        <v>208</v>
      </c>
      <c r="C368" s="87">
        <v>1080908</v>
      </c>
      <c r="D368" s="87">
        <v>1000000</v>
      </c>
      <c r="E368" s="87">
        <v>1333444</v>
      </c>
      <c r="F368" s="87">
        <v>2134540</v>
      </c>
      <c r="G368" s="188">
        <f t="shared" si="75"/>
        <v>2134540</v>
      </c>
      <c r="H368" s="114">
        <v>10233390</v>
      </c>
      <c r="J368" s="7"/>
    </row>
    <row r="369" spans="2:10">
      <c r="B369" s="76" t="s">
        <v>209</v>
      </c>
      <c r="C369" s="87">
        <v>1234546</v>
      </c>
      <c r="D369" s="87">
        <v>1155000</v>
      </c>
      <c r="E369" s="87">
        <v>1555666</v>
      </c>
      <c r="F369" s="87">
        <v>1212310</v>
      </c>
      <c r="G369" s="188">
        <f t="shared" si="75"/>
        <v>1212310</v>
      </c>
      <c r="H369" s="114">
        <v>12133309</v>
      </c>
      <c r="J369" s="7"/>
    </row>
    <row r="370" spans="2:10">
      <c r="B370" s="76" t="s">
        <v>206</v>
      </c>
      <c r="C370" s="87">
        <v>1255476</v>
      </c>
      <c r="D370" s="87">
        <v>1223432</v>
      </c>
      <c r="E370" s="87">
        <v>1223432</v>
      </c>
      <c r="F370" s="87">
        <v>1122334</v>
      </c>
      <c r="G370" s="188">
        <f t="shared" si="75"/>
        <v>1122334</v>
      </c>
      <c r="H370" s="114">
        <v>1122128</v>
      </c>
      <c r="J370" s="7"/>
    </row>
    <row r="371" spans="2:10">
      <c r="B371" s="11"/>
      <c r="C371" s="93">
        <f>SUM(C366:C370)</f>
        <v>5982082</v>
      </c>
      <c r="D371" s="93">
        <f t="shared" ref="D371:H371" si="76">SUM(D366:D370)</f>
        <v>7048432</v>
      </c>
      <c r="E371" s="93">
        <f t="shared" si="76"/>
        <v>7235708</v>
      </c>
      <c r="F371" s="93">
        <f t="shared" si="76"/>
        <v>9603504</v>
      </c>
      <c r="G371" s="183">
        <f t="shared" si="76"/>
        <v>9603504</v>
      </c>
      <c r="H371" s="115">
        <f t="shared" si="76"/>
        <v>41044387</v>
      </c>
    </row>
    <row r="372" spans="2:10">
      <c r="B372" s="11"/>
      <c r="C372" s="11"/>
      <c r="D372" s="88"/>
      <c r="E372" s="88"/>
      <c r="F372" s="11"/>
      <c r="G372" s="159"/>
      <c r="H372" s="25"/>
    </row>
    <row r="373" spans="2:10" ht="24">
      <c r="B373" s="11"/>
      <c r="C373" s="11"/>
      <c r="D373" s="11"/>
      <c r="E373" s="11"/>
      <c r="F373" s="35"/>
      <c r="G373" s="180" t="s">
        <v>0</v>
      </c>
      <c r="H373" s="26" t="s">
        <v>233</v>
      </c>
    </row>
    <row r="374" spans="2:10">
      <c r="B374" s="11"/>
      <c r="C374" s="15" t="s">
        <v>227</v>
      </c>
      <c r="D374" s="15" t="s">
        <v>228</v>
      </c>
      <c r="E374" s="15" t="s">
        <v>229</v>
      </c>
      <c r="F374" s="15" t="s">
        <v>230</v>
      </c>
      <c r="G374" s="181" t="s">
        <v>239</v>
      </c>
      <c r="H374" s="27" t="s">
        <v>231</v>
      </c>
    </row>
    <row r="375" spans="2:10">
      <c r="B375" s="16" t="s">
        <v>373</v>
      </c>
      <c r="C375" s="14" t="s">
        <v>226</v>
      </c>
      <c r="D375" s="14" t="s">
        <v>226</v>
      </c>
      <c r="E375" s="14" t="s">
        <v>226</v>
      </c>
      <c r="F375" s="14" t="s">
        <v>226</v>
      </c>
      <c r="G375" s="181" t="s">
        <v>226</v>
      </c>
      <c r="H375" s="27" t="s">
        <v>226</v>
      </c>
    </row>
    <row r="376" spans="2:10">
      <c r="B376" s="82" t="s">
        <v>210</v>
      </c>
      <c r="C376" s="11"/>
      <c r="D376" s="11"/>
      <c r="E376" s="11"/>
      <c r="F376" s="11"/>
      <c r="G376" s="159"/>
      <c r="H376" s="25"/>
    </row>
    <row r="377" spans="2:10" ht="24">
      <c r="B377" s="18" t="s">
        <v>211</v>
      </c>
      <c r="C377" s="87">
        <v>5000000</v>
      </c>
      <c r="D377" s="87">
        <v>5000000</v>
      </c>
      <c r="E377" s="87">
        <v>5000000</v>
      </c>
      <c r="F377" s="87">
        <v>5000000</v>
      </c>
      <c r="G377" s="182">
        <f>F377</f>
        <v>5000000</v>
      </c>
      <c r="H377" s="114">
        <v>5000000</v>
      </c>
    </row>
    <row r="378" spans="2:10">
      <c r="B378" s="79"/>
      <c r="C378" s="19"/>
      <c r="D378" s="92"/>
      <c r="E378" s="92"/>
      <c r="F378" s="19"/>
      <c r="G378" s="188"/>
      <c r="H378" s="29"/>
    </row>
    <row r="379" spans="2:10">
      <c r="B379" s="82" t="s">
        <v>212</v>
      </c>
      <c r="C379" s="19"/>
      <c r="D379" s="19"/>
      <c r="E379" s="19"/>
      <c r="F379" s="19"/>
      <c r="G379" s="188"/>
      <c r="H379" s="29"/>
    </row>
    <row r="380" spans="2:10" ht="24">
      <c r="B380" s="18" t="s">
        <v>211</v>
      </c>
      <c r="C380" s="87">
        <v>4000000</v>
      </c>
      <c r="D380" s="87">
        <v>4000000</v>
      </c>
      <c r="E380" s="87">
        <v>4000000</v>
      </c>
      <c r="F380" s="87">
        <v>4000000</v>
      </c>
      <c r="G380" s="182">
        <f>F380</f>
        <v>4000000</v>
      </c>
      <c r="H380" s="114">
        <v>4000000</v>
      </c>
    </row>
    <row r="381" spans="2:10">
      <c r="B381" s="79"/>
      <c r="C381" s="11"/>
      <c r="D381" s="11"/>
      <c r="E381" s="11"/>
      <c r="F381" s="11"/>
      <c r="G381" s="159"/>
      <c r="H381" s="25"/>
    </row>
    <row r="382" spans="2:10">
      <c r="B382" s="11"/>
      <c r="C382" s="11"/>
      <c r="D382" s="11"/>
      <c r="E382" s="11"/>
      <c r="F382" s="11"/>
      <c r="G382" s="159"/>
      <c r="H382" s="25"/>
    </row>
    <row r="383" spans="2:10">
      <c r="B383" s="11"/>
      <c r="C383" s="11"/>
      <c r="D383" s="11"/>
      <c r="E383" s="11"/>
      <c r="F383" s="11"/>
      <c r="G383" s="159"/>
      <c r="H383" s="25"/>
    </row>
    <row r="384" spans="2:10" ht="24">
      <c r="B384" s="11"/>
      <c r="C384" s="11"/>
      <c r="D384" s="11"/>
      <c r="E384" s="11"/>
      <c r="F384" s="35"/>
      <c r="G384" s="180" t="s">
        <v>0</v>
      </c>
      <c r="H384" s="26" t="s">
        <v>233</v>
      </c>
    </row>
    <row r="385" spans="2:9">
      <c r="B385" s="11"/>
      <c r="C385" s="15" t="s">
        <v>227</v>
      </c>
      <c r="D385" s="15" t="s">
        <v>228</v>
      </c>
      <c r="E385" s="15" t="s">
        <v>229</v>
      </c>
      <c r="F385" s="15" t="s">
        <v>230</v>
      </c>
      <c r="G385" s="181" t="s">
        <v>239</v>
      </c>
      <c r="H385" s="27" t="s">
        <v>231</v>
      </c>
    </row>
    <row r="386" spans="2:9">
      <c r="B386" s="16" t="s">
        <v>374</v>
      </c>
      <c r="C386" s="14" t="s">
        <v>226</v>
      </c>
      <c r="D386" s="14" t="s">
        <v>226</v>
      </c>
      <c r="E386" s="14" t="s">
        <v>226</v>
      </c>
      <c r="F386" s="14" t="s">
        <v>226</v>
      </c>
      <c r="G386" s="181" t="s">
        <v>226</v>
      </c>
      <c r="H386" s="27" t="s">
        <v>226</v>
      </c>
    </row>
    <row r="387" spans="2:9">
      <c r="B387" s="90"/>
      <c r="C387" s="11"/>
      <c r="D387" s="11"/>
      <c r="E387" s="11"/>
      <c r="F387" s="11"/>
      <c r="G387" s="159"/>
      <c r="H387" s="25"/>
    </row>
    <row r="388" spans="2:9">
      <c r="B388" s="79" t="s">
        <v>218</v>
      </c>
      <c r="C388" s="87">
        <f>H394</f>
        <v>79179852</v>
      </c>
      <c r="D388" s="87">
        <f>C394</f>
        <v>78736852</v>
      </c>
      <c r="E388" s="87">
        <f t="shared" ref="E388:F388" si="77">D394</f>
        <v>76985792</v>
      </c>
      <c r="F388" s="87">
        <f t="shared" si="77"/>
        <v>76999211</v>
      </c>
      <c r="G388" s="182">
        <f>C388</f>
        <v>79179852</v>
      </c>
      <c r="H388" s="114">
        <v>73279781</v>
      </c>
    </row>
    <row r="389" spans="2:9">
      <c r="B389" s="79" t="s">
        <v>213</v>
      </c>
      <c r="C389" s="87">
        <v>2311100</v>
      </c>
      <c r="D389" s="87">
        <v>2667890</v>
      </c>
      <c r="E389" s="87">
        <v>2665190</v>
      </c>
      <c r="F389" s="87">
        <v>2771780</v>
      </c>
      <c r="G389" s="182">
        <f t="shared" ref="G389:G392" si="78">SUM(C389:F389)</f>
        <v>10415960</v>
      </c>
      <c r="H389" s="114">
        <v>1324324</v>
      </c>
    </row>
    <row r="390" spans="2:9">
      <c r="B390" s="79" t="s">
        <v>214</v>
      </c>
      <c r="C390" s="87">
        <v>2441000</v>
      </c>
      <c r="D390" s="87">
        <v>2776150</v>
      </c>
      <c r="E390" s="87">
        <v>2543329</v>
      </c>
      <c r="F390" s="87">
        <v>2199870</v>
      </c>
      <c r="G390" s="182">
        <f t="shared" si="78"/>
        <v>9960349</v>
      </c>
      <c r="H390" s="114">
        <v>1525242</v>
      </c>
    </row>
    <row r="391" spans="2:9" ht="24">
      <c r="B391" s="18" t="s">
        <v>219</v>
      </c>
      <c r="C391" s="87">
        <v>-2544100</v>
      </c>
      <c r="D391" s="87">
        <v>-2544100</v>
      </c>
      <c r="E391" s="87">
        <v>-2544100</v>
      </c>
      <c r="F391" s="87">
        <v>-2544100</v>
      </c>
      <c r="G391" s="182">
        <f t="shared" si="78"/>
        <v>-10176400</v>
      </c>
      <c r="H391" s="114">
        <v>1324243</v>
      </c>
    </row>
    <row r="392" spans="2:9" ht="24">
      <c r="B392" s="18" t="s">
        <v>220</v>
      </c>
      <c r="C392" s="87">
        <v>-2651000</v>
      </c>
      <c r="D392" s="87">
        <v>-4651000</v>
      </c>
      <c r="E392" s="87">
        <v>-2651000</v>
      </c>
      <c r="F392" s="87">
        <v>-2651000</v>
      </c>
      <c r="G392" s="182">
        <f t="shared" si="78"/>
        <v>-12604000</v>
      </c>
      <c r="H392" s="114">
        <v>1726262</v>
      </c>
    </row>
    <row r="393" spans="2:9" s="3" customFormat="1">
      <c r="B393" s="82" t="s">
        <v>244</v>
      </c>
      <c r="C393" s="71">
        <f>SUM(C391+C392)</f>
        <v>-5195100</v>
      </c>
      <c r="D393" s="71">
        <f t="shared" ref="D393:H393" si="79">SUM(D391+D392)</f>
        <v>-7195100</v>
      </c>
      <c r="E393" s="71">
        <f t="shared" si="79"/>
        <v>-5195100</v>
      </c>
      <c r="F393" s="71">
        <f t="shared" si="79"/>
        <v>-5195100</v>
      </c>
      <c r="G393" s="198">
        <f t="shared" si="79"/>
        <v>-22780400</v>
      </c>
      <c r="H393" s="130">
        <f t="shared" si="79"/>
        <v>3050505</v>
      </c>
      <c r="I393" s="174"/>
    </row>
    <row r="394" spans="2:9">
      <c r="B394" s="79" t="s">
        <v>221</v>
      </c>
      <c r="C394" s="93">
        <f>SUM(C388:C392)</f>
        <v>78736852</v>
      </c>
      <c r="D394" s="93">
        <f t="shared" ref="D394:H394" si="80">SUM(D388:D392)</f>
        <v>76985792</v>
      </c>
      <c r="E394" s="93">
        <f t="shared" si="80"/>
        <v>76999211</v>
      </c>
      <c r="F394" s="93">
        <f t="shared" si="80"/>
        <v>76775761</v>
      </c>
      <c r="G394" s="183">
        <f t="shared" si="80"/>
        <v>76775761</v>
      </c>
      <c r="H394" s="115">
        <f t="shared" si="80"/>
        <v>79179852</v>
      </c>
    </row>
    <row r="395" spans="2:9">
      <c r="B395" s="79"/>
      <c r="C395" s="11"/>
      <c r="D395" s="11"/>
      <c r="E395" s="11"/>
      <c r="F395" s="11"/>
      <c r="G395" s="159"/>
      <c r="H395" s="25"/>
    </row>
    <row r="396" spans="2:9" ht="24">
      <c r="B396" s="18" t="s">
        <v>215</v>
      </c>
      <c r="C396" s="11"/>
      <c r="D396" s="11"/>
      <c r="E396" s="11"/>
      <c r="F396" s="11"/>
      <c r="G396" s="159"/>
      <c r="H396" s="25"/>
    </row>
    <row r="397" spans="2:9">
      <c r="B397" s="90"/>
      <c r="C397" s="11"/>
      <c r="D397" s="11"/>
      <c r="E397" s="11"/>
      <c r="F397" s="11"/>
      <c r="G397" s="159"/>
      <c r="H397" s="25"/>
    </row>
    <row r="398" spans="2:9">
      <c r="B398" s="82" t="s">
        <v>216</v>
      </c>
      <c r="C398" s="11"/>
      <c r="D398" s="11"/>
      <c r="E398" s="11"/>
      <c r="F398" s="11"/>
      <c r="G398" s="159"/>
      <c r="H398" s="25"/>
    </row>
    <row r="399" spans="2:9">
      <c r="B399" s="79" t="s">
        <v>94</v>
      </c>
      <c r="C399" s="87">
        <v>2118899</v>
      </c>
      <c r="D399" s="87">
        <v>2556100</v>
      </c>
      <c r="E399" s="87">
        <v>2443199</v>
      </c>
      <c r="F399" s="87">
        <v>1424242</v>
      </c>
      <c r="G399" s="182">
        <f>SUM(C399:F399)</f>
        <v>8542440</v>
      </c>
      <c r="H399" s="114">
        <v>1766590</v>
      </c>
    </row>
    <row r="400" spans="2:9">
      <c r="B400" s="79" t="s">
        <v>375</v>
      </c>
      <c r="C400" s="87">
        <v>62047358</v>
      </c>
      <c r="D400" s="87">
        <v>62047358</v>
      </c>
      <c r="E400" s="87">
        <v>62047358</v>
      </c>
      <c r="F400" s="87">
        <v>62047358</v>
      </c>
      <c r="G400" s="182">
        <v>11467577</v>
      </c>
      <c r="H400" s="114">
        <v>0</v>
      </c>
    </row>
    <row r="401" spans="2:9" ht="24">
      <c r="B401" s="18" t="s">
        <v>95</v>
      </c>
      <c r="C401" s="87">
        <v>2311000</v>
      </c>
      <c r="D401" s="87">
        <v>2776634</v>
      </c>
      <c r="E401" s="87">
        <v>2119980</v>
      </c>
      <c r="F401" s="87">
        <v>1778880</v>
      </c>
      <c r="G401" s="182">
        <f t="shared" ref="G401:G402" si="81">SUM(C401:F401)</f>
        <v>8986494</v>
      </c>
      <c r="H401" s="114">
        <v>1762625</v>
      </c>
    </row>
    <row r="402" spans="2:9">
      <c r="B402" s="79" t="s">
        <v>96</v>
      </c>
      <c r="C402" s="87">
        <v>2431890</v>
      </c>
      <c r="D402" s="87">
        <v>2344890</v>
      </c>
      <c r="E402" s="19">
        <v>1009889</v>
      </c>
      <c r="F402" s="87">
        <v>1889900</v>
      </c>
      <c r="G402" s="182">
        <f t="shared" si="81"/>
        <v>7676569</v>
      </c>
      <c r="H402" s="114">
        <v>1272980</v>
      </c>
    </row>
    <row r="403" spans="2:9" s="3" customFormat="1">
      <c r="B403" s="82"/>
      <c r="C403" s="93">
        <f>SUM(C399:C402)</f>
        <v>68909147</v>
      </c>
      <c r="D403" s="93">
        <f t="shared" ref="D403:H403" si="82">SUM(D399:D402)</f>
        <v>69724982</v>
      </c>
      <c r="E403" s="93">
        <f t="shared" si="82"/>
        <v>67620426</v>
      </c>
      <c r="F403" s="93">
        <f t="shared" si="82"/>
        <v>67140380</v>
      </c>
      <c r="G403" s="183">
        <f t="shared" si="82"/>
        <v>36673080</v>
      </c>
      <c r="H403" s="115">
        <f t="shared" si="82"/>
        <v>4802195</v>
      </c>
      <c r="I403" s="174"/>
    </row>
    <row r="404" spans="2:9">
      <c r="B404" s="82" t="s">
        <v>217</v>
      </c>
      <c r="C404" s="19"/>
      <c r="D404" s="19"/>
      <c r="E404" s="19"/>
      <c r="F404" s="19"/>
      <c r="G404" s="188"/>
      <c r="H404" s="29"/>
    </row>
    <row r="405" spans="2:9">
      <c r="B405" s="79" t="s">
        <v>97</v>
      </c>
      <c r="C405" s="87">
        <v>6290783</v>
      </c>
      <c r="D405" s="87">
        <v>6837576</v>
      </c>
      <c r="E405" s="87">
        <v>7504663</v>
      </c>
      <c r="F405" s="87">
        <v>9085236</v>
      </c>
      <c r="G405" s="182">
        <f t="shared" ref="G405" si="83">SUM(C405:F405)</f>
        <v>29718258</v>
      </c>
      <c r="H405" s="114">
        <v>2669701</v>
      </c>
    </row>
    <row r="406" spans="2:9">
      <c r="B406" s="18" t="s">
        <v>98</v>
      </c>
      <c r="C406" s="87">
        <v>2114400</v>
      </c>
      <c r="D406" s="87">
        <v>1000000</v>
      </c>
      <c r="E406" s="87">
        <v>2431900</v>
      </c>
      <c r="F406" s="87">
        <v>1272772</v>
      </c>
      <c r="G406" s="182">
        <f t="shared" ref="G406:H408" si="84">SUM(C406:F406)</f>
        <v>6819072</v>
      </c>
      <c r="H406" s="114">
        <v>2229931</v>
      </c>
    </row>
    <row r="407" spans="2:9" ht="24">
      <c r="B407" s="18" t="s">
        <v>99</v>
      </c>
      <c r="C407" s="87">
        <v>1422522</v>
      </c>
      <c r="D407" s="87">
        <v>1423234</v>
      </c>
      <c r="E407" s="87">
        <v>1442222</v>
      </c>
      <c r="F407" s="87">
        <v>1277373</v>
      </c>
      <c r="G407" s="182">
        <f t="shared" si="84"/>
        <v>5565351</v>
      </c>
      <c r="H407" s="114">
        <v>1425262</v>
      </c>
    </row>
    <row r="408" spans="2:9" s="3" customFormat="1">
      <c r="B408" s="23"/>
      <c r="C408" s="93">
        <f>SUM(C405:C407)</f>
        <v>9827705</v>
      </c>
      <c r="D408" s="93">
        <f t="shared" ref="D408:F408" si="85">SUM(D405:D407)</f>
        <v>9260810</v>
      </c>
      <c r="E408" s="93">
        <f t="shared" si="85"/>
        <v>11378785</v>
      </c>
      <c r="F408" s="93">
        <f t="shared" si="85"/>
        <v>11635381</v>
      </c>
      <c r="G408" s="183">
        <f t="shared" si="84"/>
        <v>42102681</v>
      </c>
      <c r="H408" s="115">
        <f t="shared" si="84"/>
        <v>74377657</v>
      </c>
      <c r="I408" s="174"/>
    </row>
    <row r="409" spans="2:9">
      <c r="B409" s="11"/>
      <c r="C409" s="19"/>
      <c r="D409" s="92"/>
      <c r="E409" s="92"/>
      <c r="F409" s="19"/>
      <c r="G409" s="188"/>
      <c r="H409" s="29"/>
    </row>
    <row r="410" spans="2:9">
      <c r="B410" s="82" t="s">
        <v>222</v>
      </c>
      <c r="C410" s="93">
        <f>C403+C408</f>
        <v>78736852</v>
      </c>
      <c r="D410" s="93">
        <f t="shared" ref="D410:H410" si="86">D403+D408</f>
        <v>78985792</v>
      </c>
      <c r="E410" s="93">
        <f t="shared" si="86"/>
        <v>78999211</v>
      </c>
      <c r="F410" s="93">
        <f t="shared" si="86"/>
        <v>78775761</v>
      </c>
      <c r="G410" s="183">
        <f t="shared" si="86"/>
        <v>78775761</v>
      </c>
      <c r="H410" s="115">
        <f t="shared" si="86"/>
        <v>79179852</v>
      </c>
    </row>
    <row r="411" spans="2:9">
      <c r="B411" s="11"/>
      <c r="C411" s="11"/>
      <c r="D411" s="88"/>
      <c r="E411" s="88"/>
      <c r="F411" s="11"/>
      <c r="G411" s="159"/>
      <c r="H411" s="25"/>
    </row>
    <row r="412" spans="2:9" s="98" customFormat="1">
      <c r="B412" s="97"/>
      <c r="C412" s="127">
        <f>C394-C410</f>
        <v>0</v>
      </c>
      <c r="D412" s="127">
        <f t="shared" ref="D412:H412" si="87">D394-D410</f>
        <v>-2000000</v>
      </c>
      <c r="E412" s="127">
        <f t="shared" si="87"/>
        <v>-2000000</v>
      </c>
      <c r="F412" s="127">
        <f t="shared" si="87"/>
        <v>-2000000</v>
      </c>
      <c r="G412" s="160">
        <f t="shared" si="87"/>
        <v>-2000000</v>
      </c>
      <c r="H412" s="131">
        <f t="shared" si="87"/>
        <v>0</v>
      </c>
      <c r="I412" s="177"/>
    </row>
    <row r="413" spans="2:9" ht="24">
      <c r="B413" s="11"/>
      <c r="C413" s="11"/>
      <c r="D413" s="11"/>
      <c r="E413" s="11"/>
      <c r="F413" s="35"/>
      <c r="G413" s="180" t="s">
        <v>0</v>
      </c>
      <c r="H413" s="26" t="s">
        <v>233</v>
      </c>
    </row>
    <row r="414" spans="2:9">
      <c r="B414" s="11"/>
      <c r="C414" s="15" t="s">
        <v>227</v>
      </c>
      <c r="D414" s="15" t="s">
        <v>228</v>
      </c>
      <c r="E414" s="15" t="s">
        <v>229</v>
      </c>
      <c r="F414" s="15" t="s">
        <v>230</v>
      </c>
      <c r="G414" s="181" t="s">
        <v>239</v>
      </c>
      <c r="H414" s="27" t="s">
        <v>231</v>
      </c>
    </row>
    <row r="415" spans="2:9">
      <c r="B415" s="23" t="s">
        <v>346</v>
      </c>
      <c r="C415" s="14" t="s">
        <v>226</v>
      </c>
      <c r="D415" s="14" t="s">
        <v>226</v>
      </c>
      <c r="E415" s="14" t="s">
        <v>226</v>
      </c>
      <c r="F415" s="14" t="s">
        <v>226</v>
      </c>
      <c r="G415" s="181" t="s">
        <v>226</v>
      </c>
      <c r="H415" s="27" t="s">
        <v>226</v>
      </c>
    </row>
    <row r="416" spans="2:9">
      <c r="B416" s="79" t="s">
        <v>223</v>
      </c>
      <c r="C416" s="87">
        <v>2324313</v>
      </c>
      <c r="D416" s="87">
        <v>2451515</v>
      </c>
      <c r="E416" s="87">
        <v>1234566</v>
      </c>
      <c r="F416" s="87">
        <v>1566229</v>
      </c>
      <c r="G416" s="182">
        <f>F416</f>
        <v>1566229</v>
      </c>
      <c r="H416" s="114">
        <v>2344151</v>
      </c>
    </row>
    <row r="417" spans="2:8">
      <c r="B417" s="79" t="s">
        <v>224</v>
      </c>
      <c r="C417" s="87">
        <v>1332421</v>
      </c>
      <c r="D417" s="87">
        <v>1445218</v>
      </c>
      <c r="E417" s="87">
        <v>1324446</v>
      </c>
      <c r="F417" s="87">
        <v>1772621</v>
      </c>
      <c r="G417" s="182">
        <f t="shared" ref="G417:G418" si="88">F417</f>
        <v>1772621</v>
      </c>
      <c r="H417" s="114">
        <v>1224324</v>
      </c>
    </row>
    <row r="418" spans="2:8">
      <c r="B418" s="79" t="s">
        <v>225</v>
      </c>
      <c r="C418" s="87">
        <v>1324268</v>
      </c>
      <c r="D418" s="87">
        <v>1224278</v>
      </c>
      <c r="E418" s="87">
        <v>1442321</v>
      </c>
      <c r="F418" s="87">
        <v>1233421</v>
      </c>
      <c r="G418" s="182">
        <f t="shared" si="88"/>
        <v>1233421</v>
      </c>
      <c r="H418" s="114">
        <v>1222431</v>
      </c>
    </row>
    <row r="419" spans="2:8">
      <c r="B419" s="11"/>
      <c r="C419" s="93">
        <f>SUM(C416:C418)</f>
        <v>4981002</v>
      </c>
      <c r="D419" s="93">
        <f t="shared" ref="D419:H419" si="89">SUM(D416:D418)</f>
        <v>5121011</v>
      </c>
      <c r="E419" s="93">
        <f t="shared" si="89"/>
        <v>4001333</v>
      </c>
      <c r="F419" s="93">
        <f t="shared" si="89"/>
        <v>4572271</v>
      </c>
      <c r="G419" s="183">
        <f t="shared" si="89"/>
        <v>4572271</v>
      </c>
      <c r="H419" s="115">
        <f t="shared" si="89"/>
        <v>4790906</v>
      </c>
    </row>
    <row r="420" spans="2:8">
      <c r="B420" s="11"/>
      <c r="C420" s="11"/>
      <c r="D420" s="88"/>
      <c r="E420" s="88"/>
      <c r="F420" s="11"/>
      <c r="G420" s="159"/>
      <c r="H420" s="25"/>
    </row>
    <row r="421" spans="2:8">
      <c r="B421" s="11"/>
      <c r="C421" s="11"/>
      <c r="D421" s="88"/>
      <c r="E421" s="88"/>
      <c r="F421" s="11"/>
      <c r="G421" s="159"/>
      <c r="H421" s="25"/>
    </row>
    <row r="422" spans="2:8">
      <c r="H422" s="25"/>
    </row>
    <row r="423" spans="2:8" ht="24">
      <c r="B423" s="23" t="s">
        <v>347</v>
      </c>
      <c r="C423" s="103"/>
      <c r="D423" s="103"/>
      <c r="E423" s="103"/>
      <c r="F423" s="103"/>
      <c r="G423" s="199"/>
      <c r="H423" s="118"/>
    </row>
    <row r="424" spans="2:8">
      <c r="B424" s="104"/>
      <c r="C424" s="103"/>
      <c r="D424" s="103"/>
      <c r="E424" s="103"/>
      <c r="F424" s="103"/>
      <c r="G424" s="199"/>
      <c r="H424" s="118"/>
    </row>
    <row r="425" spans="2:8">
      <c r="B425" s="105" t="s">
        <v>335</v>
      </c>
      <c r="C425" s="106"/>
      <c r="D425" s="106"/>
      <c r="E425" s="106"/>
      <c r="F425" s="106"/>
      <c r="G425" s="200"/>
      <c r="H425" s="119"/>
    </row>
    <row r="426" spans="2:8">
      <c r="B426" s="105" t="s">
        <v>336</v>
      </c>
      <c r="C426" s="106"/>
      <c r="D426" s="106"/>
      <c r="E426" s="106"/>
      <c r="F426" s="106"/>
      <c r="G426" s="200"/>
      <c r="H426" s="119"/>
    </row>
    <row r="427" spans="2:8">
      <c r="B427" s="104"/>
      <c r="C427" s="106"/>
      <c r="D427" s="106"/>
      <c r="E427" s="106"/>
      <c r="F427" s="106"/>
      <c r="G427" s="200"/>
      <c r="H427" s="119"/>
    </row>
    <row r="428" spans="2:8">
      <c r="B428" s="105" t="s">
        <v>337</v>
      </c>
      <c r="C428" s="107">
        <f>'Profit and Loss'!D25</f>
        <v>22872755</v>
      </c>
      <c r="D428" s="107">
        <f>'Profit and Loss'!E25</f>
        <v>24178379</v>
      </c>
      <c r="E428" s="107">
        <f>'Profit and Loss'!F25</f>
        <v>23688076</v>
      </c>
      <c r="F428" s="107">
        <f>'Profit and Loss'!G25</f>
        <v>48253898</v>
      </c>
      <c r="G428" s="107">
        <f>'Profit and Loss'!H25</f>
        <v>118993108</v>
      </c>
      <c r="H428" s="119">
        <f>'Profit and Loss'!I25</f>
        <v>26201099</v>
      </c>
    </row>
    <row r="429" spans="2:8">
      <c r="B429" s="105" t="s">
        <v>168</v>
      </c>
      <c r="C429" s="107">
        <f>' Note 13 PPE in Totals Per QT'!C16</f>
        <v>349846.5</v>
      </c>
      <c r="D429" s="107">
        <f>' Note 13 PPE in Totals Per QT'!D16</f>
        <v>349846.5</v>
      </c>
      <c r="E429" s="107">
        <f>' Note 13 PPE in Totals Per QT'!E16</f>
        <v>349846.5</v>
      </c>
      <c r="F429" s="107">
        <f>' Note 13 PPE in Totals Per QT'!F16</f>
        <v>349846.5</v>
      </c>
      <c r="G429" s="107">
        <f>' Note 13 PPE in Totals Per QT'!G16</f>
        <v>1399386</v>
      </c>
      <c r="H429" s="119">
        <f>' Note 13 PPE in Totals Per QT'!H16</f>
        <v>900000</v>
      </c>
    </row>
    <row r="430" spans="2:8">
      <c r="B430" s="105" t="s">
        <v>338</v>
      </c>
      <c r="C430" s="107">
        <f>C207+C209</f>
        <v>590000</v>
      </c>
      <c r="D430" s="107">
        <f t="shared" ref="D430:H430" si="90">D207+D209</f>
        <v>590000</v>
      </c>
      <c r="E430" s="107">
        <f t="shared" si="90"/>
        <v>590000</v>
      </c>
      <c r="F430" s="107">
        <f t="shared" si="90"/>
        <v>590000</v>
      </c>
      <c r="G430" s="107">
        <f t="shared" si="90"/>
        <v>2360000</v>
      </c>
      <c r="H430" s="119">
        <f t="shared" si="90"/>
        <v>1832980</v>
      </c>
    </row>
    <row r="431" spans="2:8">
      <c r="B431" s="105" t="s">
        <v>339</v>
      </c>
      <c r="C431" s="107">
        <f>-'Profit and Loss'!D11</f>
        <v>-7718026</v>
      </c>
      <c r="D431" s="107">
        <f>-'Profit and Loss'!E11</f>
        <v>-7292799</v>
      </c>
      <c r="E431" s="107">
        <f>-'Profit and Loss'!F11</f>
        <v>-8279495</v>
      </c>
      <c r="F431" s="107">
        <f>-'Profit and Loss'!G11</f>
        <v>-11178079</v>
      </c>
      <c r="G431" s="107">
        <f>-'Profit and Loss'!H11</f>
        <v>-34468399</v>
      </c>
      <c r="H431" s="119">
        <f>-'Profit and Loss'!I11</f>
        <v>-8395859</v>
      </c>
    </row>
    <row r="432" spans="2:8">
      <c r="B432" s="104"/>
      <c r="C432" s="107"/>
      <c r="D432" s="107"/>
      <c r="E432" s="107"/>
      <c r="F432" s="107"/>
      <c r="G432" s="201"/>
      <c r="H432" s="120"/>
    </row>
    <row r="433" spans="2:9" s="3" customFormat="1">
      <c r="B433" s="110" t="s">
        <v>340</v>
      </c>
      <c r="C433" s="111">
        <f>SUM(C428:C432)</f>
        <v>16094575.5</v>
      </c>
      <c r="D433" s="111">
        <f t="shared" ref="D433:H433" si="91">SUM(D428:D432)</f>
        <v>17825426.5</v>
      </c>
      <c r="E433" s="111">
        <f t="shared" si="91"/>
        <v>16348427.5</v>
      </c>
      <c r="F433" s="111">
        <f t="shared" si="91"/>
        <v>38015665.5</v>
      </c>
      <c r="G433" s="202">
        <f t="shared" si="91"/>
        <v>88284095</v>
      </c>
      <c r="H433" s="121">
        <f t="shared" si="91"/>
        <v>20538220</v>
      </c>
      <c r="I433" s="174"/>
    </row>
    <row r="434" spans="2:9">
      <c r="B434" s="104"/>
      <c r="C434" s="107"/>
      <c r="D434" s="107"/>
      <c r="E434" s="107"/>
      <c r="F434" s="107"/>
      <c r="G434" s="201"/>
      <c r="H434" s="120"/>
    </row>
    <row r="435" spans="2:9">
      <c r="B435" s="105" t="s">
        <v>341</v>
      </c>
      <c r="C435" s="107">
        <f>'Financial Position'!I18-'Financial Position'!D18</f>
        <v>28121876</v>
      </c>
      <c r="D435" s="107">
        <f>'Financial Position'!D18-'Financial Position'!E18</f>
        <v>147453</v>
      </c>
      <c r="E435" s="107">
        <f>'Financial Position'!E18-'Financial Position'!F18</f>
        <v>563804</v>
      </c>
      <c r="F435" s="107">
        <f>'Financial Position'!F18-'Financial Position'!G18</f>
        <v>320140</v>
      </c>
      <c r="G435" s="201">
        <f t="shared" ref="G435:G437" si="92">SUM(C435:F435)</f>
        <v>29153273</v>
      </c>
      <c r="H435" s="120">
        <v>30154709</v>
      </c>
    </row>
    <row r="436" spans="2:9">
      <c r="B436" s="105" t="s">
        <v>342</v>
      </c>
      <c r="C436" s="107">
        <f>'Financial Position'!I19-'Financial Position'!D19</f>
        <v>35932449</v>
      </c>
      <c r="D436" s="107">
        <f>'Financial Position'!D19-'Financial Position'!E19</f>
        <v>-1800361</v>
      </c>
      <c r="E436" s="107">
        <f>'Financial Position'!E19-'Financial Position'!F19</f>
        <v>1199876</v>
      </c>
      <c r="F436" s="107">
        <f>'Financial Position'!F19-'Financial Position'!G19</f>
        <v>262616</v>
      </c>
      <c r="G436" s="201">
        <f t="shared" si="92"/>
        <v>35594580</v>
      </c>
      <c r="H436" s="120">
        <v>40186790</v>
      </c>
    </row>
    <row r="437" spans="2:9">
      <c r="B437" s="105" t="s">
        <v>343</v>
      </c>
      <c r="C437" s="107">
        <f>'Financial Position'!D44-'Financial Position'!I44</f>
        <v>190096</v>
      </c>
      <c r="D437" s="107">
        <f>'Financial Position'!E44-'Financial Position'!D44</f>
        <v>140009</v>
      </c>
      <c r="E437" s="107">
        <f>'Financial Position'!F44-'Financial Position'!E44</f>
        <v>-1119678</v>
      </c>
      <c r="F437" s="107">
        <f>'Financial Position'!G44-'Financial Position'!F44</f>
        <v>570938</v>
      </c>
      <c r="G437" s="201">
        <f t="shared" si="92"/>
        <v>-218635</v>
      </c>
      <c r="H437" s="120">
        <v>-600735</v>
      </c>
    </row>
    <row r="438" spans="2:9">
      <c r="B438" s="105" t="s">
        <v>344</v>
      </c>
      <c r="C438" s="107">
        <f>'Financial Position'!D45-'Financial Position'!I45</f>
        <v>-1201211</v>
      </c>
      <c r="D438" s="107">
        <f>'Financial Position'!E45-'Financial Position'!D45</f>
        <v>110100</v>
      </c>
      <c r="E438" s="107">
        <f>'Financial Position'!F45-'Financial Position'!E45</f>
        <v>-199100</v>
      </c>
      <c r="F438" s="107">
        <f>'Financial Position'!G45-'Financial Position'!F45</f>
        <v>198101</v>
      </c>
      <c r="G438" s="201">
        <f t="shared" ref="G438" si="93">SUM(C438:F438)</f>
        <v>-1092110</v>
      </c>
      <c r="H438" s="120">
        <v>-20196758</v>
      </c>
    </row>
    <row r="439" spans="2:9">
      <c r="B439" s="105" t="s">
        <v>345</v>
      </c>
      <c r="C439" s="107">
        <f>'Financial Position'!D46-'Financial Position'!I46</f>
        <v>405612</v>
      </c>
      <c r="D439" s="107">
        <f>'Financial Position'!E46-'Financial Position'!D46</f>
        <v>-11080</v>
      </c>
      <c r="E439" s="107">
        <f>'Financial Position'!F46-'Financial Position'!E46</f>
        <v>-211962</v>
      </c>
      <c r="F439" s="107">
        <f>'Financial Position'!G46-'Financial Position'!F46</f>
        <v>-133793</v>
      </c>
      <c r="G439" s="201">
        <f t="shared" ref="G439" si="94">SUM(C439:F439)</f>
        <v>48777</v>
      </c>
      <c r="H439" s="120">
        <v>324502</v>
      </c>
    </row>
    <row r="440" spans="2:9">
      <c r="B440" s="104"/>
      <c r="C440" s="107"/>
      <c r="D440" s="107"/>
      <c r="E440" s="107"/>
      <c r="F440" s="107"/>
      <c r="G440" s="201"/>
      <c r="H440" s="120"/>
    </row>
    <row r="441" spans="2:9" s="3" customFormat="1">
      <c r="B441" s="110" t="s">
        <v>66</v>
      </c>
      <c r="C441" s="111">
        <f>SUM(C433:C439)</f>
        <v>79543397.5</v>
      </c>
      <c r="D441" s="111">
        <f t="shared" ref="D441:H441" si="95">SUM(D433:D439)</f>
        <v>16411547.5</v>
      </c>
      <c r="E441" s="111">
        <f t="shared" si="95"/>
        <v>16581367.5</v>
      </c>
      <c r="F441" s="111">
        <f t="shared" si="95"/>
        <v>39233667.5</v>
      </c>
      <c r="G441" s="202">
        <f t="shared" si="95"/>
        <v>151769980</v>
      </c>
      <c r="H441" s="121">
        <f t="shared" si="95"/>
        <v>70406728</v>
      </c>
      <c r="I441" s="174"/>
    </row>
    <row r="442" spans="2:9">
      <c r="B442" s="105"/>
      <c r="C442" s="108"/>
      <c r="D442" s="108"/>
      <c r="E442" s="108"/>
      <c r="F442" s="108"/>
      <c r="G442" s="203"/>
      <c r="H442" s="122"/>
    </row>
    <row r="443" spans="2:9">
      <c r="B443" s="109"/>
      <c r="C443" s="108"/>
      <c r="D443" s="108"/>
      <c r="E443" s="108"/>
      <c r="F443" s="108"/>
      <c r="G443" s="203"/>
      <c r="H443" s="122"/>
    </row>
    <row r="444" spans="2:9">
      <c r="H444" s="25"/>
    </row>
    <row r="445" spans="2:9" ht="15.75">
      <c r="B445" s="135" t="s">
        <v>404</v>
      </c>
      <c r="C445" s="11"/>
      <c r="D445" s="11"/>
      <c r="E445" s="11"/>
      <c r="F445" s="11"/>
      <c r="G445" s="159"/>
      <c r="H445" s="25"/>
    </row>
    <row r="446" spans="2:9" ht="36">
      <c r="B446" s="36" t="s">
        <v>378</v>
      </c>
      <c r="C446" s="36" t="s">
        <v>379</v>
      </c>
      <c r="D446" s="36" t="s">
        <v>380</v>
      </c>
      <c r="E446" s="132" t="s">
        <v>381</v>
      </c>
      <c r="F446" s="132" t="s">
        <v>382</v>
      </c>
      <c r="G446" s="167" t="s">
        <v>383</v>
      </c>
      <c r="H446" s="207" t="s">
        <v>390</v>
      </c>
    </row>
    <row r="447" spans="2:9">
      <c r="B447" s="133">
        <v>1</v>
      </c>
      <c r="C447" s="76"/>
      <c r="D447" s="76" t="s">
        <v>391</v>
      </c>
      <c r="E447" s="76" t="s">
        <v>392</v>
      </c>
      <c r="F447" s="136">
        <v>10000000000</v>
      </c>
      <c r="G447" s="168" t="s">
        <v>393</v>
      </c>
      <c r="H447" s="208"/>
    </row>
    <row r="448" spans="2:9">
      <c r="B448" s="133">
        <v>2</v>
      </c>
      <c r="C448" s="76"/>
      <c r="D448" s="76" t="s">
        <v>394</v>
      </c>
      <c r="E448" s="76" t="s">
        <v>392</v>
      </c>
      <c r="F448" s="136">
        <v>20000000000</v>
      </c>
      <c r="G448" s="168" t="s">
        <v>393</v>
      </c>
      <c r="H448" s="208"/>
    </row>
    <row r="449" spans="2:9">
      <c r="B449" s="133">
        <v>3</v>
      </c>
      <c r="C449" s="76"/>
      <c r="D449" s="76"/>
      <c r="E449" s="76"/>
      <c r="F449" s="136"/>
      <c r="G449" s="168"/>
      <c r="H449" s="208"/>
    </row>
    <row r="450" spans="2:9">
      <c r="B450" s="76"/>
      <c r="C450" s="76"/>
      <c r="D450" s="76"/>
      <c r="E450" s="76"/>
      <c r="F450" s="76"/>
      <c r="G450" s="168"/>
      <c r="H450" s="208"/>
    </row>
    <row r="451" spans="2:9">
      <c r="B451" s="76"/>
      <c r="C451" s="76"/>
      <c r="D451" s="76"/>
      <c r="E451" s="76"/>
      <c r="F451" s="76"/>
      <c r="G451" s="168"/>
      <c r="H451" s="208"/>
    </row>
    <row r="452" spans="2:9" ht="15.75">
      <c r="B452" s="135" t="s">
        <v>405</v>
      </c>
      <c r="C452" s="76"/>
      <c r="D452" s="76"/>
      <c r="E452" s="76"/>
      <c r="F452" s="76"/>
      <c r="G452" s="168"/>
      <c r="H452" s="208"/>
    </row>
    <row r="453" spans="2:9">
      <c r="B453" s="137"/>
      <c r="C453" s="137"/>
      <c r="D453" s="137"/>
      <c r="E453" s="137"/>
      <c r="F453" s="137"/>
      <c r="G453" s="169"/>
      <c r="H453" s="208"/>
    </row>
    <row r="454" spans="2:9" ht="28.5">
      <c r="B454" s="138"/>
      <c r="C454" s="138" t="s">
        <v>395</v>
      </c>
      <c r="D454" s="138" t="s">
        <v>396</v>
      </c>
      <c r="E454" s="138" t="s">
        <v>397</v>
      </c>
      <c r="F454" s="138" t="s">
        <v>398</v>
      </c>
      <c r="G454" s="170" t="s">
        <v>246</v>
      </c>
      <c r="H454" s="209" t="s">
        <v>399</v>
      </c>
      <c r="I454" s="209" t="s">
        <v>400</v>
      </c>
    </row>
    <row r="455" spans="2:9" ht="30">
      <c r="B455" s="139">
        <v>1</v>
      </c>
      <c r="C455" s="139" t="s">
        <v>401</v>
      </c>
      <c r="D455" s="140">
        <v>800000000</v>
      </c>
      <c r="E455" s="140">
        <v>350000000</v>
      </c>
      <c r="F455" s="141">
        <v>0.4</v>
      </c>
      <c r="G455" s="171">
        <v>348000000</v>
      </c>
      <c r="H455" s="210">
        <v>200000000</v>
      </c>
      <c r="I455" s="213" t="s">
        <v>391</v>
      </c>
    </row>
    <row r="456" spans="2:9" ht="45">
      <c r="B456" s="139">
        <v>2</v>
      </c>
      <c r="C456" s="139" t="s">
        <v>402</v>
      </c>
      <c r="D456" s="140">
        <v>700000000</v>
      </c>
      <c r="E456" s="140">
        <v>400000000</v>
      </c>
      <c r="F456" s="141">
        <v>0.38</v>
      </c>
      <c r="G456" s="171">
        <v>375600000</v>
      </c>
      <c r="H456" s="210">
        <v>150000000</v>
      </c>
      <c r="I456" s="213" t="s">
        <v>394</v>
      </c>
    </row>
    <row r="457" spans="2:9" ht="15">
      <c r="B457" s="139">
        <v>3</v>
      </c>
      <c r="C457" s="139" t="s">
        <v>403</v>
      </c>
      <c r="D457" s="140"/>
      <c r="E457" s="140"/>
      <c r="F457" s="140"/>
      <c r="G457" s="171"/>
      <c r="H457" s="210"/>
      <c r="I457" s="213"/>
    </row>
    <row r="458" spans="2:9">
      <c r="B458" s="142"/>
      <c r="C458" s="142"/>
      <c r="D458" s="143"/>
      <c r="E458" s="143"/>
      <c r="F458" s="143"/>
      <c r="G458" s="172"/>
      <c r="H458" s="211"/>
      <c r="I458" s="25"/>
    </row>
    <row r="459" spans="2:9" s="3" customFormat="1">
      <c r="B459" s="14" t="s">
        <v>296</v>
      </c>
      <c r="C459" s="36"/>
      <c r="D459" s="144">
        <f>SUM(D455:D458)</f>
        <v>1500000000</v>
      </c>
      <c r="E459" s="144">
        <f t="shared" ref="E459:H459" si="96">SUM(E455:E458)</f>
        <v>750000000</v>
      </c>
      <c r="F459" s="144">
        <f t="shared" si="96"/>
        <v>0.78</v>
      </c>
      <c r="G459" s="173">
        <f t="shared" si="96"/>
        <v>723600000</v>
      </c>
      <c r="H459" s="212">
        <f t="shared" si="96"/>
        <v>350000000</v>
      </c>
      <c r="I459" s="214"/>
    </row>
    <row r="460" spans="2:9">
      <c r="B460" s="76"/>
      <c r="C460" s="76"/>
      <c r="D460" s="76"/>
      <c r="E460" s="76"/>
      <c r="F460" s="76"/>
      <c r="G460" s="168"/>
      <c r="H460" s="208"/>
      <c r="I460" s="25"/>
    </row>
    <row r="461" spans="2:9">
      <c r="B461" s="76"/>
      <c r="C461" s="76"/>
      <c r="D461" s="76"/>
      <c r="E461" s="76"/>
      <c r="F461" s="76"/>
      <c r="G461" s="168"/>
      <c r="H461" s="208"/>
      <c r="I461" s="25"/>
    </row>
    <row r="462" spans="2:9">
      <c r="B462" s="76"/>
      <c r="C462" s="76"/>
      <c r="D462" s="76"/>
      <c r="E462" s="76"/>
      <c r="F462" s="76"/>
      <c r="G462" s="168"/>
      <c r="H462" s="208"/>
      <c r="I462" s="25"/>
    </row>
    <row r="463" spans="2:9">
      <c r="B463" s="76"/>
      <c r="C463" s="76"/>
      <c r="D463" s="76"/>
      <c r="E463" s="76"/>
      <c r="F463" s="76"/>
      <c r="G463" s="168"/>
      <c r="H463" s="208"/>
      <c r="I463" s="25"/>
    </row>
    <row r="464" spans="2:9">
      <c r="B464" s="11"/>
      <c r="C464" s="11"/>
      <c r="D464" s="11"/>
      <c r="E464" s="11"/>
      <c r="F464" s="11"/>
      <c r="G464" s="159"/>
      <c r="H464" s="25"/>
      <c r="I464" s="25"/>
    </row>
  </sheetData>
  <mergeCells count="5">
    <mergeCell ref="C299:E299"/>
    <mergeCell ref="B22:B24"/>
    <mergeCell ref="C22:C24"/>
    <mergeCell ref="D22:D24"/>
    <mergeCell ref="B29:G2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I37"/>
  <sheetViews>
    <sheetView topLeftCell="A27" workbookViewId="0">
      <selection activeCell="B34" sqref="B34"/>
    </sheetView>
  </sheetViews>
  <sheetFormatPr defaultRowHeight="12"/>
  <cols>
    <col min="1" max="1" width="5.140625" style="2" customWidth="1"/>
    <col min="2" max="2" width="38.42578125" style="2" customWidth="1"/>
    <col min="3" max="3" width="16.42578125" style="2" customWidth="1"/>
    <col min="4" max="4" width="12.85546875" style="2" customWidth="1"/>
    <col min="5" max="5" width="15.5703125" style="2" customWidth="1"/>
    <col min="6" max="6" width="15.28515625" style="2" customWidth="1"/>
    <col min="7" max="7" width="15.5703125" style="2" customWidth="1"/>
    <col min="8" max="8" width="15" style="2" customWidth="1"/>
    <col min="9" max="9" width="10.7109375" style="2" customWidth="1"/>
    <col min="10" max="16384" width="9.140625" style="2"/>
  </cols>
  <sheetData>
    <row r="2" spans="2:9" ht="12.75">
      <c r="B2" s="10" t="s">
        <v>327</v>
      </c>
      <c r="C2" s="11"/>
      <c r="D2" s="11"/>
      <c r="E2" s="11"/>
      <c r="F2" s="11"/>
      <c r="G2" s="11"/>
      <c r="H2" s="11"/>
      <c r="I2" s="11"/>
    </row>
    <row r="3" spans="2:9" ht="36">
      <c r="B3" s="11"/>
      <c r="C3" s="14" t="s">
        <v>246</v>
      </c>
      <c r="D3" s="14" t="s">
        <v>247</v>
      </c>
      <c r="E3" s="73"/>
      <c r="F3" s="13" t="s">
        <v>246</v>
      </c>
      <c r="G3" s="14" t="s">
        <v>248</v>
      </c>
      <c r="H3" s="11"/>
      <c r="I3" s="73" t="s">
        <v>249</v>
      </c>
    </row>
    <row r="4" spans="2:9" ht="24">
      <c r="B4" s="11"/>
      <c r="C4" s="74">
        <v>42248</v>
      </c>
      <c r="D4" s="74">
        <v>42248</v>
      </c>
      <c r="E4" s="74" t="s">
        <v>250</v>
      </c>
      <c r="F4" s="13" t="s">
        <v>0</v>
      </c>
      <c r="G4" s="75" t="s">
        <v>0</v>
      </c>
      <c r="H4" s="74" t="s">
        <v>250</v>
      </c>
      <c r="I4" s="11"/>
    </row>
    <row r="5" spans="2:9">
      <c r="B5" s="11"/>
      <c r="C5" s="14" t="s">
        <v>308</v>
      </c>
      <c r="D5" s="14" t="s">
        <v>308</v>
      </c>
      <c r="E5" s="14" t="s">
        <v>308</v>
      </c>
      <c r="F5" s="14" t="s">
        <v>308</v>
      </c>
      <c r="G5" s="14" t="s">
        <v>308</v>
      </c>
      <c r="H5" s="14" t="s">
        <v>308</v>
      </c>
      <c r="I5" s="11"/>
    </row>
    <row r="6" spans="2:9">
      <c r="B6" s="36" t="s">
        <v>251</v>
      </c>
      <c r="C6" s="11"/>
      <c r="D6" s="11"/>
      <c r="E6" s="11"/>
      <c r="F6" s="11"/>
      <c r="G6" s="11"/>
      <c r="H6" s="11"/>
      <c r="I6" s="11"/>
    </row>
    <row r="7" spans="2:9">
      <c r="B7" s="76" t="s">
        <v>252</v>
      </c>
      <c r="C7" s="77">
        <v>1500000</v>
      </c>
      <c r="D7" s="77">
        <v>1234400</v>
      </c>
      <c r="E7" s="77">
        <f>C7-D7</f>
        <v>265600</v>
      </c>
      <c r="F7" s="77">
        <v>1345000</v>
      </c>
      <c r="G7" s="77">
        <v>1314890</v>
      </c>
      <c r="H7" s="77">
        <f>F7-G7</f>
        <v>30110</v>
      </c>
      <c r="I7" s="11"/>
    </row>
    <row r="8" spans="2:9">
      <c r="B8" s="76" t="s">
        <v>253</v>
      </c>
      <c r="C8" s="77">
        <v>1954000</v>
      </c>
      <c r="D8" s="77">
        <v>1214490</v>
      </c>
      <c r="E8" s="77">
        <f t="shared" ref="E8:E15" si="0">C8-D8</f>
        <v>739510</v>
      </c>
      <c r="F8" s="77">
        <v>1200000</v>
      </c>
      <c r="G8" s="77">
        <v>1131200</v>
      </c>
      <c r="H8" s="77">
        <f t="shared" ref="H8:H15" si="1">F8-G8</f>
        <v>68800</v>
      </c>
      <c r="I8" s="11"/>
    </row>
    <row r="9" spans="2:9">
      <c r="B9" s="76" t="s">
        <v>254</v>
      </c>
      <c r="C9" s="77">
        <v>1755500</v>
      </c>
      <c r="D9" s="77">
        <v>1257000</v>
      </c>
      <c r="E9" s="77">
        <f t="shared" si="0"/>
        <v>498500</v>
      </c>
      <c r="F9" s="77">
        <v>1133900</v>
      </c>
      <c r="G9" s="77">
        <v>1100000</v>
      </c>
      <c r="H9" s="77">
        <f t="shared" si="1"/>
        <v>33900</v>
      </c>
      <c r="I9" s="11"/>
    </row>
    <row r="10" spans="2:9">
      <c r="B10" s="76" t="s">
        <v>255</v>
      </c>
      <c r="C10" s="77">
        <v>1967800</v>
      </c>
      <c r="D10" s="77">
        <v>1322449</v>
      </c>
      <c r="E10" s="77">
        <f t="shared" si="0"/>
        <v>645351</v>
      </c>
      <c r="F10" s="77">
        <v>1400000</v>
      </c>
      <c r="G10" s="77">
        <v>1350000</v>
      </c>
      <c r="H10" s="77">
        <f t="shared" si="1"/>
        <v>50000</v>
      </c>
      <c r="I10" s="11"/>
    </row>
    <row r="11" spans="2:9">
      <c r="B11" s="76" t="s">
        <v>256</v>
      </c>
      <c r="C11" s="77">
        <v>1800000</v>
      </c>
      <c r="D11" s="77">
        <v>1322767</v>
      </c>
      <c r="E11" s="77">
        <f t="shared" si="0"/>
        <v>477233</v>
      </c>
      <c r="F11" s="77">
        <v>1531444</v>
      </c>
      <c r="G11" s="77">
        <v>1500000</v>
      </c>
      <c r="H11" s="77">
        <f t="shared" si="1"/>
        <v>31444</v>
      </c>
      <c r="I11" s="11"/>
    </row>
    <row r="12" spans="2:9">
      <c r="B12" s="76" t="s">
        <v>257</v>
      </c>
      <c r="C12" s="77">
        <v>1814890</v>
      </c>
      <c r="D12" s="77">
        <v>1705987</v>
      </c>
      <c r="E12" s="77">
        <f t="shared" si="0"/>
        <v>108903</v>
      </c>
      <c r="F12" s="77">
        <v>1614450</v>
      </c>
      <c r="G12" s="77">
        <v>1500000</v>
      </c>
      <c r="H12" s="77">
        <f t="shared" si="1"/>
        <v>114450</v>
      </c>
      <c r="I12" s="11" t="s">
        <v>427</v>
      </c>
    </row>
    <row r="13" spans="2:9">
      <c r="B13" s="76" t="s">
        <v>258</v>
      </c>
      <c r="C13" s="77">
        <v>1581200</v>
      </c>
      <c r="D13" s="77">
        <v>1456312</v>
      </c>
      <c r="E13" s="77">
        <f t="shared" si="0"/>
        <v>124888</v>
      </c>
      <c r="F13" s="77">
        <v>1111780</v>
      </c>
      <c r="G13" s="77">
        <v>1000000</v>
      </c>
      <c r="H13" s="77">
        <f t="shared" si="1"/>
        <v>111780</v>
      </c>
      <c r="I13" s="11" t="s">
        <v>427</v>
      </c>
    </row>
    <row r="14" spans="2:9">
      <c r="B14" s="76" t="s">
        <v>14</v>
      </c>
      <c r="C14" s="77">
        <v>1533300</v>
      </c>
      <c r="D14" s="77">
        <v>1138790</v>
      </c>
      <c r="E14" s="77">
        <f t="shared" si="0"/>
        <v>394510</v>
      </c>
      <c r="F14" s="77">
        <v>1443780</v>
      </c>
      <c r="G14" s="77">
        <v>1150870</v>
      </c>
      <c r="H14" s="77">
        <f t="shared" si="1"/>
        <v>292910</v>
      </c>
      <c r="I14" s="11" t="s">
        <v>429</v>
      </c>
    </row>
    <row r="15" spans="2:9">
      <c r="B15" s="76" t="s">
        <v>259</v>
      </c>
      <c r="C15" s="77">
        <v>1738000</v>
      </c>
      <c r="D15" s="77">
        <v>1134569</v>
      </c>
      <c r="E15" s="77">
        <f t="shared" si="0"/>
        <v>603431</v>
      </c>
      <c r="F15" s="77">
        <v>1233390</v>
      </c>
      <c r="G15" s="77">
        <v>1134200</v>
      </c>
      <c r="H15" s="77">
        <f t="shared" si="1"/>
        <v>99190</v>
      </c>
      <c r="I15" s="11"/>
    </row>
    <row r="16" spans="2:9">
      <c r="B16" s="36" t="s">
        <v>260</v>
      </c>
      <c r="C16" s="63">
        <f>SUM(C7:C15)</f>
        <v>15644690</v>
      </c>
      <c r="D16" s="63">
        <f t="shared" ref="D16:H16" si="2">SUM(D7:D15)</f>
        <v>11786764</v>
      </c>
      <c r="E16" s="63">
        <f t="shared" si="2"/>
        <v>3857926</v>
      </c>
      <c r="F16" s="63">
        <f t="shared" si="2"/>
        <v>12013744</v>
      </c>
      <c r="G16" s="63">
        <f t="shared" si="2"/>
        <v>11181160</v>
      </c>
      <c r="H16" s="63">
        <f t="shared" si="2"/>
        <v>832584</v>
      </c>
      <c r="I16" s="11"/>
    </row>
    <row r="17" spans="2:9">
      <c r="B17" s="36" t="s">
        <v>261</v>
      </c>
      <c r="C17" s="19"/>
      <c r="D17" s="19"/>
      <c r="E17" s="19"/>
      <c r="F17" s="19"/>
      <c r="G17" s="19"/>
      <c r="H17" s="19"/>
      <c r="I17" s="11"/>
    </row>
    <row r="18" spans="2:9">
      <c r="B18" s="76" t="s">
        <v>262</v>
      </c>
      <c r="C18" s="77">
        <v>1225566</v>
      </c>
      <c r="D18" s="77">
        <v>1000000</v>
      </c>
      <c r="E18" s="77">
        <f>C18-D18</f>
        <v>225566</v>
      </c>
      <c r="F18" s="77">
        <v>1134320</v>
      </c>
      <c r="G18" s="77">
        <v>1090000</v>
      </c>
      <c r="H18" s="77">
        <f>F18-G18</f>
        <v>44320</v>
      </c>
      <c r="I18" s="11"/>
    </row>
    <row r="19" spans="2:9">
      <c r="B19" s="76" t="s">
        <v>263</v>
      </c>
      <c r="C19" s="77">
        <v>1333444</v>
      </c>
      <c r="D19" s="77">
        <v>1010000</v>
      </c>
      <c r="E19" s="77">
        <f t="shared" ref="E19:E24" si="3">C19-D19</f>
        <v>323444</v>
      </c>
      <c r="F19" s="77">
        <v>1100000</v>
      </c>
      <c r="G19" s="77">
        <v>1000000</v>
      </c>
      <c r="H19" s="77">
        <f t="shared" ref="H19:H24" si="4">F19-G19</f>
        <v>100000</v>
      </c>
      <c r="I19" s="11"/>
    </row>
    <row r="20" spans="2:9">
      <c r="B20" s="76" t="s">
        <v>264</v>
      </c>
      <c r="C20" s="77">
        <v>1055666</v>
      </c>
      <c r="D20" s="77">
        <v>1000000</v>
      </c>
      <c r="E20" s="77">
        <f t="shared" si="3"/>
        <v>55666</v>
      </c>
      <c r="F20" s="77">
        <v>1234540</v>
      </c>
      <c r="G20" s="77">
        <v>1155000</v>
      </c>
      <c r="H20" s="77">
        <f t="shared" si="4"/>
        <v>79540</v>
      </c>
      <c r="I20" s="11"/>
    </row>
    <row r="21" spans="2:9">
      <c r="B21" s="76" t="s">
        <v>265</v>
      </c>
      <c r="C21" s="77">
        <v>1256989</v>
      </c>
      <c r="D21" s="77">
        <v>1155000</v>
      </c>
      <c r="E21" s="77">
        <f t="shared" si="3"/>
        <v>101989</v>
      </c>
      <c r="F21" s="77">
        <v>1212310</v>
      </c>
      <c r="G21" s="77">
        <v>1200000</v>
      </c>
      <c r="H21" s="77">
        <f t="shared" si="4"/>
        <v>12310</v>
      </c>
      <c r="I21" s="11"/>
    </row>
    <row r="22" spans="2:9">
      <c r="B22" s="76" t="s">
        <v>70</v>
      </c>
      <c r="C22" s="77">
        <v>1234354</v>
      </c>
      <c r="D22" s="77">
        <v>1068700</v>
      </c>
      <c r="E22" s="77">
        <f t="shared" si="3"/>
        <v>165654</v>
      </c>
      <c r="F22" s="77">
        <v>1590000</v>
      </c>
      <c r="G22" s="77">
        <v>1454000</v>
      </c>
      <c r="H22" s="77">
        <f t="shared" si="4"/>
        <v>136000</v>
      </c>
      <c r="I22" s="11" t="s">
        <v>428</v>
      </c>
    </row>
    <row r="23" spans="2:9">
      <c r="B23" s="76" t="s">
        <v>266</v>
      </c>
      <c r="C23" s="77">
        <v>1178756</v>
      </c>
      <c r="D23" s="77">
        <v>1087090</v>
      </c>
      <c r="E23" s="77">
        <f t="shared" si="3"/>
        <v>91666</v>
      </c>
      <c r="F23" s="77">
        <v>1376666</v>
      </c>
      <c r="G23" s="77">
        <v>1134500</v>
      </c>
      <c r="H23" s="77">
        <f t="shared" si="4"/>
        <v>242166</v>
      </c>
      <c r="I23" s="11" t="s">
        <v>430</v>
      </c>
    </row>
    <row r="24" spans="2:9">
      <c r="B24" s="76" t="s">
        <v>267</v>
      </c>
      <c r="C24" s="77">
        <v>1086787</v>
      </c>
      <c r="D24" s="77">
        <v>1069856</v>
      </c>
      <c r="E24" s="77">
        <f t="shared" si="3"/>
        <v>16931</v>
      </c>
      <c r="F24" s="77">
        <v>1666690</v>
      </c>
      <c r="G24" s="77">
        <v>1567800</v>
      </c>
      <c r="H24" s="77">
        <f t="shared" si="4"/>
        <v>98890</v>
      </c>
      <c r="I24" s="11"/>
    </row>
    <row r="25" spans="2:9">
      <c r="B25" s="36" t="s">
        <v>268</v>
      </c>
      <c r="C25" s="63">
        <f>SUM(C18:C24)</f>
        <v>8371562</v>
      </c>
      <c r="D25" s="63">
        <f t="shared" ref="D25:H25" si="5">SUM(D18:D24)</f>
        <v>7390646</v>
      </c>
      <c r="E25" s="63">
        <f t="shared" si="5"/>
        <v>980916</v>
      </c>
      <c r="F25" s="63">
        <f t="shared" si="5"/>
        <v>9314526</v>
      </c>
      <c r="G25" s="63">
        <v>1100000</v>
      </c>
      <c r="H25" s="63">
        <f t="shared" si="5"/>
        <v>713226</v>
      </c>
      <c r="I25" s="11"/>
    </row>
    <row r="26" spans="2:9">
      <c r="B26" s="36"/>
      <c r="C26" s="63"/>
      <c r="D26" s="63"/>
      <c r="E26" s="63"/>
      <c r="F26" s="63"/>
      <c r="G26" s="63"/>
      <c r="H26" s="63"/>
      <c r="I26" s="11"/>
    </row>
    <row r="27" spans="2:9">
      <c r="B27" s="36" t="s">
        <v>269</v>
      </c>
      <c r="C27" s="63">
        <f>C16-C25</f>
        <v>7273128</v>
      </c>
      <c r="D27" s="63">
        <f t="shared" ref="D27:H27" si="6">D16-D25</f>
        <v>4396118</v>
      </c>
      <c r="E27" s="63">
        <f t="shared" si="6"/>
        <v>2877010</v>
      </c>
      <c r="F27" s="63">
        <f t="shared" si="6"/>
        <v>2699218</v>
      </c>
      <c r="G27" s="63">
        <f t="shared" si="6"/>
        <v>10081160</v>
      </c>
      <c r="H27" s="63">
        <f t="shared" si="6"/>
        <v>119358</v>
      </c>
      <c r="I27" s="11"/>
    </row>
    <row r="28" spans="2:9">
      <c r="B28" s="11"/>
      <c r="C28" s="11"/>
      <c r="D28" s="11"/>
      <c r="E28" s="11"/>
      <c r="F28" s="11"/>
      <c r="G28" s="11"/>
      <c r="H28" s="11"/>
      <c r="I28" s="11"/>
    </row>
    <row r="29" spans="2:9">
      <c r="B29" s="11"/>
      <c r="C29" s="11"/>
      <c r="D29" s="11"/>
      <c r="E29" s="11"/>
      <c r="F29" s="11"/>
      <c r="G29" s="11"/>
      <c r="H29" s="11"/>
      <c r="I29" s="11"/>
    </row>
    <row r="30" spans="2:9">
      <c r="B30" s="11"/>
      <c r="C30" s="11"/>
      <c r="D30" s="11"/>
      <c r="E30" s="11"/>
      <c r="F30" s="11"/>
      <c r="G30" s="11"/>
      <c r="H30" s="11"/>
      <c r="I30" s="11"/>
    </row>
    <row r="32" spans="2:9">
      <c r="B32" s="219" t="s">
        <v>432</v>
      </c>
    </row>
    <row r="34" spans="1:2">
      <c r="A34" s="2" t="s">
        <v>431</v>
      </c>
      <c r="B34" s="2" t="s">
        <v>437</v>
      </c>
    </row>
    <row r="35" spans="1:2">
      <c r="A35" s="2" t="s">
        <v>433</v>
      </c>
      <c r="B35" s="2" t="s">
        <v>434</v>
      </c>
    </row>
    <row r="36" spans="1:2">
      <c r="A36" s="2" t="s">
        <v>435</v>
      </c>
      <c r="B36" s="2" t="s">
        <v>436</v>
      </c>
    </row>
    <row r="37" spans="1:2">
      <c r="A37" s="2" t="s">
        <v>438</v>
      </c>
      <c r="B37" s="2" t="s">
        <v>439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4:J32"/>
  <sheetViews>
    <sheetView topLeftCell="A4" workbookViewId="0">
      <selection activeCell="J29" sqref="J29"/>
    </sheetView>
  </sheetViews>
  <sheetFormatPr defaultRowHeight="12"/>
  <cols>
    <col min="1" max="1" width="5.42578125" style="43" customWidth="1"/>
    <col min="2" max="2" width="31" style="43" bestFit="1" customWidth="1"/>
    <col min="3" max="3" width="16" style="43" customWidth="1"/>
    <col min="4" max="4" width="18.28515625" style="43" customWidth="1"/>
    <col min="5" max="5" width="18.28515625" style="43" bestFit="1" customWidth="1"/>
    <col min="6" max="6" width="13.85546875" style="43" customWidth="1"/>
    <col min="7" max="7" width="14.5703125" style="43" customWidth="1"/>
    <col min="8" max="8" width="17.5703125" style="43" bestFit="1" customWidth="1"/>
    <col min="9" max="9" width="16.140625" style="43" bestFit="1" customWidth="1"/>
    <col min="10" max="10" width="11" style="43" customWidth="1"/>
    <col min="11" max="16384" width="9.140625" style="43"/>
  </cols>
  <sheetData>
    <row r="4" spans="2:10">
      <c r="B4" s="228"/>
      <c r="C4" s="229" t="s">
        <v>300</v>
      </c>
      <c r="D4" s="227" t="s">
        <v>301</v>
      </c>
      <c r="E4" s="227" t="s">
        <v>302</v>
      </c>
      <c r="F4" s="227" t="s">
        <v>303</v>
      </c>
      <c r="G4" s="227" t="s">
        <v>304</v>
      </c>
      <c r="H4" s="226" t="s">
        <v>305</v>
      </c>
      <c r="I4" s="226" t="s">
        <v>306</v>
      </c>
      <c r="J4" s="227" t="s">
        <v>296</v>
      </c>
    </row>
    <row r="5" spans="2:10">
      <c r="B5" s="228"/>
      <c r="C5" s="229"/>
      <c r="D5" s="227"/>
      <c r="E5" s="227"/>
      <c r="F5" s="227"/>
      <c r="G5" s="227"/>
      <c r="H5" s="226"/>
      <c r="I5" s="226"/>
      <c r="J5" s="227"/>
    </row>
    <row r="6" spans="2:10">
      <c r="B6" s="50" t="s">
        <v>377</v>
      </c>
      <c r="C6" s="51"/>
      <c r="D6" s="51"/>
      <c r="E6" s="51"/>
      <c r="F6" s="51"/>
      <c r="G6" s="51"/>
      <c r="H6" s="51"/>
      <c r="I6" s="51"/>
      <c r="J6" s="51"/>
    </row>
    <row r="7" spans="2:10">
      <c r="B7" s="52" t="s">
        <v>307</v>
      </c>
      <c r="C7" s="51" t="s">
        <v>226</v>
      </c>
      <c r="D7" s="51" t="s">
        <v>226</v>
      </c>
      <c r="E7" s="51" t="s">
        <v>308</v>
      </c>
      <c r="F7" s="51" t="s">
        <v>308</v>
      </c>
      <c r="G7" s="51" t="s">
        <v>308</v>
      </c>
      <c r="H7" s="51" t="s">
        <v>308</v>
      </c>
      <c r="I7" s="51" t="s">
        <v>308</v>
      </c>
      <c r="J7" s="51" t="s">
        <v>308</v>
      </c>
    </row>
    <row r="8" spans="2:10">
      <c r="B8" s="52" t="s">
        <v>309</v>
      </c>
      <c r="C8" s="53">
        <v>10000000</v>
      </c>
      <c r="D8" s="53">
        <v>10000000</v>
      </c>
      <c r="E8" s="53">
        <v>10000000</v>
      </c>
      <c r="F8" s="53">
        <v>10000000</v>
      </c>
      <c r="G8" s="53">
        <v>10000000</v>
      </c>
      <c r="H8" s="53">
        <v>10000000</v>
      </c>
      <c r="I8" s="53">
        <v>10000000</v>
      </c>
      <c r="J8" s="53">
        <f>SUM(C8:I8)</f>
        <v>70000000</v>
      </c>
    </row>
    <row r="9" spans="2:10">
      <c r="B9" s="54" t="s">
        <v>167</v>
      </c>
      <c r="C9" s="55">
        <v>2431311</v>
      </c>
      <c r="D9" s="55">
        <v>2524433</v>
      </c>
      <c r="E9" s="55">
        <v>2313131</v>
      </c>
      <c r="F9" s="55">
        <v>2441311</v>
      </c>
      <c r="G9" s="55">
        <v>2433311</v>
      </c>
      <c r="H9" s="55">
        <v>1323231</v>
      </c>
      <c r="I9" s="55">
        <v>1444421</v>
      </c>
      <c r="J9" s="55">
        <f t="shared" ref="J9:J15" si="0">SUM(C9:I9)</f>
        <v>14911149</v>
      </c>
    </row>
    <row r="10" spans="2:10">
      <c r="B10" s="54" t="s">
        <v>171</v>
      </c>
      <c r="C10" s="56">
        <v>-500000</v>
      </c>
      <c r="D10" s="56">
        <v>-500000</v>
      </c>
      <c r="E10" s="56">
        <v>-500000</v>
      </c>
      <c r="F10" s="56">
        <v>-500000</v>
      </c>
      <c r="G10" s="56">
        <v>-500000</v>
      </c>
      <c r="H10" s="56">
        <v>-500000</v>
      </c>
      <c r="I10" s="56">
        <v>0</v>
      </c>
      <c r="J10" s="55">
        <f t="shared" si="0"/>
        <v>-3000000</v>
      </c>
    </row>
    <row r="11" spans="2:10">
      <c r="B11" s="54" t="s">
        <v>310</v>
      </c>
      <c r="C11" s="55">
        <v>-213311</v>
      </c>
      <c r="D11" s="55">
        <v>-213311</v>
      </c>
      <c r="E11" s="55">
        <v>-213311</v>
      </c>
      <c r="F11" s="55">
        <v>-213311</v>
      </c>
      <c r="G11" s="55">
        <v>213311</v>
      </c>
      <c r="H11" s="55">
        <v>-213311</v>
      </c>
      <c r="I11" s="55">
        <v>-213311</v>
      </c>
      <c r="J11" s="55">
        <f t="shared" si="0"/>
        <v>-1066555</v>
      </c>
    </row>
    <row r="12" spans="2:10">
      <c r="B12" s="52" t="s">
        <v>311</v>
      </c>
      <c r="C12" s="53">
        <f>SUM(C8:C11)</f>
        <v>11718000</v>
      </c>
      <c r="D12" s="53">
        <f t="shared" ref="D12:I12" si="1">SUM(D8:D11)</f>
        <v>11811122</v>
      </c>
      <c r="E12" s="53">
        <f t="shared" si="1"/>
        <v>11599820</v>
      </c>
      <c r="F12" s="53">
        <f t="shared" si="1"/>
        <v>11728000</v>
      </c>
      <c r="G12" s="53">
        <f t="shared" si="1"/>
        <v>12146622</v>
      </c>
      <c r="H12" s="53">
        <f t="shared" si="1"/>
        <v>10609920</v>
      </c>
      <c r="I12" s="53">
        <f t="shared" si="1"/>
        <v>11231110</v>
      </c>
      <c r="J12" s="53">
        <f t="shared" si="0"/>
        <v>80844594</v>
      </c>
    </row>
    <row r="13" spans="2:10">
      <c r="B13" s="54" t="s">
        <v>167</v>
      </c>
      <c r="C13" s="55">
        <v>2133312</v>
      </c>
      <c r="D13" s="55">
        <v>2314141</v>
      </c>
      <c r="E13" s="55">
        <v>2433141</v>
      </c>
      <c r="F13" s="55">
        <v>2344111</v>
      </c>
      <c r="G13" s="55">
        <v>2433451</v>
      </c>
      <c r="H13" s="55">
        <v>2433111</v>
      </c>
      <c r="I13" s="55">
        <v>2313131</v>
      </c>
      <c r="J13" s="55">
        <f t="shared" si="0"/>
        <v>16404398</v>
      </c>
    </row>
    <row r="14" spans="2:10">
      <c r="B14" s="54" t="s">
        <v>171</v>
      </c>
      <c r="C14" s="55">
        <v>-122332</v>
      </c>
      <c r="D14" s="55">
        <v>-122332</v>
      </c>
      <c r="E14" s="55">
        <v>-122332</v>
      </c>
      <c r="F14" s="55">
        <v>-122332</v>
      </c>
      <c r="G14" s="55">
        <v>-122332</v>
      </c>
      <c r="H14" s="55">
        <v>-122332</v>
      </c>
      <c r="I14" s="55">
        <v>0</v>
      </c>
      <c r="J14" s="55">
        <f t="shared" si="0"/>
        <v>-733992</v>
      </c>
    </row>
    <row r="15" spans="2:10">
      <c r="B15" s="54" t="s">
        <v>312</v>
      </c>
      <c r="C15" s="55">
        <v>-233341</v>
      </c>
      <c r="D15" s="55">
        <v>-233341</v>
      </c>
      <c r="E15" s="55">
        <v>-233341</v>
      </c>
      <c r="F15" s="55">
        <v>-233341</v>
      </c>
      <c r="G15" s="55">
        <v>233341</v>
      </c>
      <c r="H15" s="55">
        <v>-233341</v>
      </c>
      <c r="I15" s="55">
        <v>-233341</v>
      </c>
      <c r="J15" s="53">
        <f t="shared" si="0"/>
        <v>-1166705</v>
      </c>
    </row>
    <row r="16" spans="2:10">
      <c r="B16" s="52" t="s">
        <v>313</v>
      </c>
      <c r="C16" s="53">
        <f>SUM(C12:C15)</f>
        <v>13495639</v>
      </c>
      <c r="D16" s="53">
        <f t="shared" ref="D16:J16" si="2">SUM(D12:D15)</f>
        <v>13769590</v>
      </c>
      <c r="E16" s="53">
        <f t="shared" si="2"/>
        <v>13677288</v>
      </c>
      <c r="F16" s="53">
        <f t="shared" si="2"/>
        <v>13716438</v>
      </c>
      <c r="G16" s="53">
        <f t="shared" si="2"/>
        <v>14691082</v>
      </c>
      <c r="H16" s="53">
        <f t="shared" si="2"/>
        <v>12687358</v>
      </c>
      <c r="I16" s="53">
        <f t="shared" si="2"/>
        <v>13310900</v>
      </c>
      <c r="J16" s="53">
        <f t="shared" si="2"/>
        <v>95348295</v>
      </c>
    </row>
    <row r="17" spans="2:10">
      <c r="B17" s="52" t="s">
        <v>314</v>
      </c>
      <c r="C17" s="46"/>
      <c r="D17" s="46"/>
      <c r="E17" s="46"/>
      <c r="F17" s="46"/>
      <c r="G17" s="46"/>
      <c r="H17" s="46"/>
      <c r="I17" s="46"/>
      <c r="J17" s="46"/>
    </row>
    <row r="18" spans="2:10">
      <c r="B18" s="54" t="s">
        <v>309</v>
      </c>
      <c r="C18" s="55">
        <v>1323211</v>
      </c>
      <c r="D18" s="55">
        <v>1323211</v>
      </c>
      <c r="E18" s="55">
        <v>1323211</v>
      </c>
      <c r="F18" s="55">
        <v>1323211</v>
      </c>
      <c r="G18" s="55">
        <v>1323211</v>
      </c>
      <c r="H18" s="55">
        <v>1323211</v>
      </c>
      <c r="I18" s="55">
        <v>1323211</v>
      </c>
      <c r="J18" s="53">
        <f>SUM(C18:I18)</f>
        <v>9262477</v>
      </c>
    </row>
    <row r="19" spans="2:10">
      <c r="B19" s="54" t="s">
        <v>168</v>
      </c>
      <c r="C19" s="55">
        <v>150000</v>
      </c>
      <c r="D19" s="55">
        <v>150000</v>
      </c>
      <c r="E19" s="55">
        <v>150000</v>
      </c>
      <c r="F19" s="55">
        <v>150000</v>
      </c>
      <c r="G19" s="55">
        <v>150000</v>
      </c>
      <c r="H19" s="55">
        <v>150000</v>
      </c>
      <c r="I19" s="55">
        <v>0</v>
      </c>
      <c r="J19" s="55">
        <f t="shared" ref="J19:J27" si="3">SUM(C19:I19)</f>
        <v>900000</v>
      </c>
    </row>
    <row r="20" spans="2:10">
      <c r="B20" s="54" t="s">
        <v>315</v>
      </c>
      <c r="C20" s="55">
        <v>-423434</v>
      </c>
      <c r="D20" s="55">
        <v>-423434</v>
      </c>
      <c r="E20" s="55">
        <v>-423434</v>
      </c>
      <c r="F20" s="55">
        <v>-423434</v>
      </c>
      <c r="G20" s="55">
        <v>-423434</v>
      </c>
      <c r="H20" s="55">
        <v>-423434</v>
      </c>
      <c r="I20" s="55">
        <v>0</v>
      </c>
      <c r="J20" s="55">
        <f t="shared" si="3"/>
        <v>-2540604</v>
      </c>
    </row>
    <row r="21" spans="2:10">
      <c r="B21" s="54" t="s">
        <v>316</v>
      </c>
      <c r="C21" s="55">
        <v>256000</v>
      </c>
      <c r="D21" s="55">
        <v>256000</v>
      </c>
      <c r="E21" s="55">
        <v>256000</v>
      </c>
      <c r="F21" s="55">
        <v>256000</v>
      </c>
      <c r="G21" s="55">
        <v>256000</v>
      </c>
      <c r="H21" s="55">
        <v>256000</v>
      </c>
      <c r="I21" s="55">
        <v>0</v>
      </c>
      <c r="J21" s="55">
        <f t="shared" si="3"/>
        <v>1536000</v>
      </c>
    </row>
    <row r="22" spans="2:10">
      <c r="B22" s="52" t="s">
        <v>317</v>
      </c>
      <c r="C22" s="53">
        <f>SUM(C18:C21)</f>
        <v>1305777</v>
      </c>
      <c r="D22" s="53">
        <f t="shared" ref="D22:I22" si="4">SUM(D18:D21)</f>
        <v>1305777</v>
      </c>
      <c r="E22" s="53">
        <f t="shared" si="4"/>
        <v>1305777</v>
      </c>
      <c r="F22" s="53">
        <f t="shared" si="4"/>
        <v>1305777</v>
      </c>
      <c r="G22" s="53">
        <f t="shared" si="4"/>
        <v>1305777</v>
      </c>
      <c r="H22" s="53">
        <f t="shared" si="4"/>
        <v>1305777</v>
      </c>
      <c r="I22" s="53">
        <f t="shared" si="4"/>
        <v>1323211</v>
      </c>
      <c r="J22" s="53">
        <f t="shared" si="3"/>
        <v>9157873</v>
      </c>
    </row>
    <row r="23" spans="2:10">
      <c r="B23" s="54" t="s">
        <v>168</v>
      </c>
      <c r="C23" s="55">
        <v>233231</v>
      </c>
      <c r="D23" s="55">
        <v>233231</v>
      </c>
      <c r="E23" s="55">
        <v>233231</v>
      </c>
      <c r="F23" s="55">
        <v>233231</v>
      </c>
      <c r="G23" s="55">
        <v>233231</v>
      </c>
      <c r="H23" s="55">
        <v>233231</v>
      </c>
      <c r="I23" s="55">
        <v>0</v>
      </c>
      <c r="J23" s="55">
        <f t="shared" si="3"/>
        <v>1399386</v>
      </c>
    </row>
    <row r="24" spans="2:10">
      <c r="B24" s="54" t="s">
        <v>315</v>
      </c>
      <c r="C24" s="55">
        <v>-234340</v>
      </c>
      <c r="D24" s="55">
        <v>-234340</v>
      </c>
      <c r="E24" s="55">
        <v>-234340</v>
      </c>
      <c r="F24" s="55">
        <v>-234340</v>
      </c>
      <c r="G24" s="55">
        <v>-234340</v>
      </c>
      <c r="H24" s="55">
        <v>-234340</v>
      </c>
      <c r="I24" s="55">
        <v>0</v>
      </c>
      <c r="J24" s="55">
        <f t="shared" si="3"/>
        <v>-1406040</v>
      </c>
    </row>
    <row r="25" spans="2:10">
      <c r="B25" s="54" t="s">
        <v>316</v>
      </c>
      <c r="C25" s="55">
        <v>332441</v>
      </c>
      <c r="D25" s="55">
        <v>332441</v>
      </c>
      <c r="E25" s="55">
        <v>332441</v>
      </c>
      <c r="F25" s="55">
        <v>332441</v>
      </c>
      <c r="G25" s="55">
        <v>332441</v>
      </c>
      <c r="H25" s="55">
        <v>332441</v>
      </c>
      <c r="I25" s="55">
        <v>0</v>
      </c>
      <c r="J25" s="55">
        <f t="shared" si="3"/>
        <v>1994646</v>
      </c>
    </row>
    <row r="26" spans="2:10">
      <c r="B26" s="54" t="s">
        <v>318</v>
      </c>
      <c r="C26" s="55">
        <v>90879</v>
      </c>
      <c r="D26" s="55">
        <v>90879</v>
      </c>
      <c r="E26" s="55">
        <v>90879</v>
      </c>
      <c r="F26" s="55">
        <v>90879</v>
      </c>
      <c r="G26" s="55">
        <v>90879</v>
      </c>
      <c r="H26" s="55">
        <v>90879</v>
      </c>
      <c r="I26" s="55">
        <v>0</v>
      </c>
      <c r="J26" s="55">
        <f t="shared" si="3"/>
        <v>545274</v>
      </c>
    </row>
    <row r="27" spans="2:10">
      <c r="B27" s="52" t="s">
        <v>319</v>
      </c>
      <c r="C27" s="53">
        <f>SUM(C22:C26)</f>
        <v>1727988</v>
      </c>
      <c r="D27" s="53">
        <f t="shared" ref="D27:I27" si="5">SUM(D22:D26)</f>
        <v>1727988</v>
      </c>
      <c r="E27" s="53">
        <f t="shared" si="5"/>
        <v>1727988</v>
      </c>
      <c r="F27" s="53">
        <f t="shared" si="5"/>
        <v>1727988</v>
      </c>
      <c r="G27" s="53">
        <f t="shared" si="5"/>
        <v>1727988</v>
      </c>
      <c r="H27" s="53">
        <f t="shared" si="5"/>
        <v>1727988</v>
      </c>
      <c r="I27" s="53">
        <f t="shared" si="5"/>
        <v>1323211</v>
      </c>
      <c r="J27" s="53">
        <f t="shared" si="3"/>
        <v>11691139</v>
      </c>
    </row>
    <row r="28" spans="2:10">
      <c r="B28" s="52" t="s">
        <v>320</v>
      </c>
      <c r="C28" s="46"/>
      <c r="D28" s="46"/>
      <c r="E28" s="46"/>
      <c r="F28" s="46"/>
      <c r="G28" s="46"/>
      <c r="H28" s="46"/>
      <c r="I28" s="46"/>
      <c r="J28" s="46"/>
    </row>
    <row r="29" spans="2:10">
      <c r="B29" s="57" t="s">
        <v>321</v>
      </c>
      <c r="C29" s="58">
        <f>C16-C27</f>
        <v>11767651</v>
      </c>
      <c r="D29" s="58">
        <f t="shared" ref="D29:I29" si="6">D16-D27</f>
        <v>12041602</v>
      </c>
      <c r="E29" s="58">
        <f t="shared" si="6"/>
        <v>11949300</v>
      </c>
      <c r="F29" s="58">
        <f t="shared" si="6"/>
        <v>11988450</v>
      </c>
      <c r="G29" s="58">
        <f t="shared" si="6"/>
        <v>12963094</v>
      </c>
      <c r="H29" s="58">
        <f t="shared" si="6"/>
        <v>10959370</v>
      </c>
      <c r="I29" s="58">
        <f t="shared" si="6"/>
        <v>11987689</v>
      </c>
      <c r="J29" s="58">
        <f>SUM(C29:I29)</f>
        <v>83657156</v>
      </c>
    </row>
    <row r="30" spans="2:10">
      <c r="B30" s="57"/>
      <c r="C30" s="58"/>
      <c r="D30" s="58"/>
      <c r="E30" s="58"/>
      <c r="F30" s="58"/>
      <c r="G30" s="58"/>
      <c r="H30" s="58"/>
      <c r="I30" s="58"/>
      <c r="J30" s="58"/>
    </row>
    <row r="31" spans="2:10">
      <c r="B31" s="57" t="s">
        <v>322</v>
      </c>
      <c r="C31" s="58">
        <f>C12-C22</f>
        <v>10412223</v>
      </c>
      <c r="D31" s="58">
        <f t="shared" ref="D31:I31" si="7">D12-D22</f>
        <v>10505345</v>
      </c>
      <c r="E31" s="58">
        <f t="shared" si="7"/>
        <v>10294043</v>
      </c>
      <c r="F31" s="58">
        <f t="shared" si="7"/>
        <v>10422223</v>
      </c>
      <c r="G31" s="58">
        <f t="shared" si="7"/>
        <v>10840845</v>
      </c>
      <c r="H31" s="58">
        <f t="shared" si="7"/>
        <v>9304143</v>
      </c>
      <c r="I31" s="58">
        <f t="shared" si="7"/>
        <v>9907899</v>
      </c>
      <c r="J31" s="58">
        <f>SUM(C31:I31)</f>
        <v>71686721</v>
      </c>
    </row>
    <row r="32" spans="2:10">
      <c r="B32" s="42"/>
      <c r="C32" s="42"/>
      <c r="D32" s="42"/>
      <c r="E32" s="42"/>
      <c r="F32" s="42"/>
      <c r="G32" s="42"/>
      <c r="H32" s="42"/>
      <c r="I32" s="42"/>
      <c r="J32" s="42"/>
    </row>
  </sheetData>
  <mergeCells count="9"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3:I24"/>
  <sheetViews>
    <sheetView workbookViewId="0">
      <selection activeCell="G12" sqref="G12"/>
    </sheetView>
  </sheetViews>
  <sheetFormatPr defaultRowHeight="12"/>
  <cols>
    <col min="1" max="1" width="9.140625" style="2"/>
    <col min="2" max="2" width="31.85546875" style="2" bestFit="1" customWidth="1"/>
    <col min="3" max="3" width="13.140625" style="5" bestFit="1" customWidth="1"/>
    <col min="4" max="6" width="12.42578125" style="5" bestFit="1" customWidth="1"/>
    <col min="7" max="7" width="13.5703125" style="5" bestFit="1" customWidth="1"/>
    <col min="8" max="8" width="12.42578125" style="5" bestFit="1" customWidth="1"/>
    <col min="9" max="9" width="11.7109375" style="5" bestFit="1" customWidth="1"/>
    <col min="10" max="16384" width="9.140625" style="2"/>
  </cols>
  <sheetData>
    <row r="3" spans="2:8" ht="24">
      <c r="B3" s="11"/>
      <c r="C3" s="59" t="s">
        <v>271</v>
      </c>
      <c r="D3" s="59" t="s">
        <v>272</v>
      </c>
      <c r="E3" s="59" t="s">
        <v>273</v>
      </c>
      <c r="F3" s="59" t="s">
        <v>274</v>
      </c>
      <c r="G3" s="60" t="s">
        <v>0</v>
      </c>
      <c r="H3" s="61" t="s">
        <v>233</v>
      </c>
    </row>
    <row r="4" spans="2:8">
      <c r="B4" s="11"/>
      <c r="C4" s="62" t="s">
        <v>227</v>
      </c>
      <c r="D4" s="62" t="s">
        <v>228</v>
      </c>
      <c r="E4" s="62" t="s">
        <v>229</v>
      </c>
      <c r="F4" s="62" t="s">
        <v>230</v>
      </c>
      <c r="G4" s="63" t="s">
        <v>283</v>
      </c>
      <c r="H4" s="64" t="s">
        <v>231</v>
      </c>
    </row>
    <row r="5" spans="2:8">
      <c r="B5" s="11"/>
      <c r="C5" s="63" t="s">
        <v>226</v>
      </c>
      <c r="D5" s="63" t="s">
        <v>226</v>
      </c>
      <c r="E5" s="63" t="s">
        <v>226</v>
      </c>
      <c r="F5" s="63" t="s">
        <v>226</v>
      </c>
      <c r="G5" s="63" t="s">
        <v>226</v>
      </c>
      <c r="H5" s="64" t="s">
        <v>226</v>
      </c>
    </row>
    <row r="6" spans="2:8">
      <c r="B6" s="65" t="s">
        <v>376</v>
      </c>
      <c r="C6" s="19"/>
      <c r="D6" s="19"/>
      <c r="E6" s="19"/>
      <c r="F6" s="19"/>
      <c r="G6" s="19"/>
      <c r="H6" s="24"/>
    </row>
    <row r="7" spans="2:8">
      <c r="B7" s="66" t="s">
        <v>307</v>
      </c>
      <c r="C7" s="19"/>
      <c r="D7" s="19"/>
      <c r="E7" s="19"/>
      <c r="F7" s="19"/>
      <c r="G7" s="19"/>
      <c r="H7" s="24"/>
    </row>
    <row r="8" spans="2:8">
      <c r="B8" s="66" t="s">
        <v>323</v>
      </c>
      <c r="C8" s="19">
        <f>G8</f>
        <v>80844594</v>
      </c>
      <c r="D8" s="19">
        <f>C12</f>
        <v>84470519.25</v>
      </c>
      <c r="E8" s="19">
        <f>D12</f>
        <v>88096444.5</v>
      </c>
      <c r="F8" s="19">
        <f>E12</f>
        <v>91722369.75</v>
      </c>
      <c r="G8" s="19">
        <f>H12</f>
        <v>80844594</v>
      </c>
      <c r="H8" s="24">
        <f>'Note 13 PPE - Detailed'!J8</f>
        <v>70000000</v>
      </c>
    </row>
    <row r="9" spans="2:8">
      <c r="B9" s="67" t="s">
        <v>167</v>
      </c>
      <c r="C9" s="68">
        <v>4101099.5</v>
      </c>
      <c r="D9" s="68">
        <v>4101099.5</v>
      </c>
      <c r="E9" s="68">
        <v>4101099.5</v>
      </c>
      <c r="F9" s="68">
        <v>4101099.5</v>
      </c>
      <c r="G9" s="19">
        <f>'Note 13 PPE - Detailed'!J13</f>
        <v>16404398</v>
      </c>
      <c r="H9" s="69">
        <f>'Note 13 PPE - Detailed'!J9</f>
        <v>14911149</v>
      </c>
    </row>
    <row r="10" spans="2:8">
      <c r="B10" s="67" t="s">
        <v>171</v>
      </c>
      <c r="C10" s="70">
        <v>-183498</v>
      </c>
      <c r="D10" s="70">
        <v>-183498</v>
      </c>
      <c r="E10" s="70">
        <v>-183498</v>
      </c>
      <c r="F10" s="70">
        <v>-183498</v>
      </c>
      <c r="G10" s="19">
        <f>'Note 13 PPE - Detailed'!J14</f>
        <v>-733992</v>
      </c>
      <c r="H10" s="69">
        <f>'Note 13 PPE - Detailed'!J10</f>
        <v>-3000000</v>
      </c>
    </row>
    <row r="11" spans="2:8">
      <c r="B11" s="67" t="s">
        <v>310</v>
      </c>
      <c r="C11" s="68">
        <v>-291676.25</v>
      </c>
      <c r="D11" s="68">
        <v>-291676.25</v>
      </c>
      <c r="E11" s="68">
        <v>-291676.25</v>
      </c>
      <c r="F11" s="68">
        <v>-291676.25</v>
      </c>
      <c r="G11" s="19">
        <f>'Note 13 PPE - Detailed'!J15</f>
        <v>-1166705</v>
      </c>
      <c r="H11" s="69">
        <f>'Note 13 PPE - Detailed'!J11</f>
        <v>-1066555</v>
      </c>
    </row>
    <row r="12" spans="2:8">
      <c r="B12" s="66" t="s">
        <v>324</v>
      </c>
      <c r="C12" s="71">
        <f>SUM(C8:C11)</f>
        <v>84470519.25</v>
      </c>
      <c r="D12" s="71">
        <f t="shared" ref="D12:F12" si="0">SUM(D8:D11)</f>
        <v>88096444.5</v>
      </c>
      <c r="E12" s="71">
        <f t="shared" si="0"/>
        <v>91722369.75</v>
      </c>
      <c r="F12" s="71">
        <f t="shared" si="0"/>
        <v>95348295</v>
      </c>
      <c r="G12" s="71">
        <f>SUM(G8:G11)</f>
        <v>95348295</v>
      </c>
      <c r="H12" s="72">
        <f>SUM(H8:H11)</f>
        <v>80844594</v>
      </c>
    </row>
    <row r="13" spans="2:8">
      <c r="B13" s="66"/>
      <c r="C13" s="71"/>
      <c r="D13" s="71"/>
      <c r="E13" s="71"/>
      <c r="F13" s="71"/>
      <c r="G13" s="71"/>
      <c r="H13" s="72"/>
    </row>
    <row r="14" spans="2:8">
      <c r="B14" s="66" t="s">
        <v>314</v>
      </c>
      <c r="C14" s="19"/>
      <c r="D14" s="19"/>
      <c r="E14" s="19"/>
      <c r="F14" s="19"/>
      <c r="G14" s="19"/>
      <c r="H14" s="24"/>
    </row>
    <row r="15" spans="2:8">
      <c r="B15" s="66" t="s">
        <v>323</v>
      </c>
      <c r="C15" s="19">
        <v>9157873</v>
      </c>
      <c r="D15" s="19">
        <f>C20</f>
        <v>9791189.5</v>
      </c>
      <c r="E15" s="19">
        <f t="shared" ref="E15:F15" si="1">D20</f>
        <v>10424506</v>
      </c>
      <c r="F15" s="19">
        <f t="shared" si="1"/>
        <v>11057822.5</v>
      </c>
      <c r="G15" s="19">
        <f>H20</f>
        <v>9157873</v>
      </c>
      <c r="H15" s="24">
        <f>'Note 13 PPE - Detailed'!J18</f>
        <v>9262477</v>
      </c>
    </row>
    <row r="16" spans="2:8">
      <c r="B16" s="67" t="s">
        <v>168</v>
      </c>
      <c r="C16" s="19">
        <v>349846.5</v>
      </c>
      <c r="D16" s="19">
        <v>349846.5</v>
      </c>
      <c r="E16" s="19">
        <v>349846.5</v>
      </c>
      <c r="F16" s="19">
        <v>349846.5</v>
      </c>
      <c r="G16" s="19">
        <f>'Note 13 PPE - Detailed'!J23</f>
        <v>1399386</v>
      </c>
      <c r="H16" s="24">
        <f>'Note 13 PPE - Detailed'!J19</f>
        <v>900000</v>
      </c>
    </row>
    <row r="17" spans="2:8">
      <c r="B17" s="67" t="s">
        <v>171</v>
      </c>
      <c r="C17" s="19">
        <v>-351510</v>
      </c>
      <c r="D17" s="55">
        <v>-351510</v>
      </c>
      <c r="E17" s="55">
        <v>-351510</v>
      </c>
      <c r="F17" s="55">
        <v>-351510</v>
      </c>
      <c r="G17" s="19">
        <f>'Note 13 PPE - Detailed'!J24</f>
        <v>-1406040</v>
      </c>
      <c r="H17" s="69">
        <f>'Note 13 PPE - Detailed'!J20</f>
        <v>-2540604</v>
      </c>
    </row>
    <row r="18" spans="2:8">
      <c r="B18" s="67" t="s">
        <v>316</v>
      </c>
      <c r="C18" s="19">
        <v>498661.5</v>
      </c>
      <c r="D18" s="55">
        <v>498661.5</v>
      </c>
      <c r="E18" s="55">
        <v>498661.5</v>
      </c>
      <c r="F18" s="55">
        <v>498661.5</v>
      </c>
      <c r="G18" s="19">
        <f>'Note 13 PPE - Detailed'!J25</f>
        <v>1994646</v>
      </c>
      <c r="H18" s="69">
        <f>'Note 13 PPE - Detailed'!J21</f>
        <v>1536000</v>
      </c>
    </row>
    <row r="19" spans="2:8">
      <c r="B19" s="67" t="s">
        <v>318</v>
      </c>
      <c r="C19" s="19">
        <v>136318.5</v>
      </c>
      <c r="D19" s="55">
        <v>136318.5</v>
      </c>
      <c r="E19" s="55">
        <v>136318.5</v>
      </c>
      <c r="F19" s="55">
        <v>136318.5</v>
      </c>
      <c r="G19" s="19">
        <f>'Note 13 PPE - Detailed'!J26</f>
        <v>545274</v>
      </c>
      <c r="H19" s="69">
        <v>0</v>
      </c>
    </row>
    <row r="20" spans="2:8">
      <c r="B20" s="66" t="s">
        <v>325</v>
      </c>
      <c r="C20" s="71">
        <f>SUM(C15:C19)</f>
        <v>9791189.5</v>
      </c>
      <c r="D20" s="71">
        <f t="shared" ref="D20:F20" si="2">SUM(D15:D19)</f>
        <v>10424506</v>
      </c>
      <c r="E20" s="71">
        <f t="shared" si="2"/>
        <v>11057822.5</v>
      </c>
      <c r="F20" s="71">
        <f t="shared" si="2"/>
        <v>11691139</v>
      </c>
      <c r="G20" s="71">
        <f>SUM(G15:G19)</f>
        <v>11691139</v>
      </c>
      <c r="H20" s="72">
        <f>SUM(H15:H19)</f>
        <v>9157873</v>
      </c>
    </row>
    <row r="21" spans="2:8">
      <c r="B21" s="66"/>
      <c r="C21" s="19"/>
      <c r="D21" s="19"/>
      <c r="E21" s="19"/>
      <c r="F21" s="19"/>
      <c r="G21" s="19"/>
      <c r="H21" s="24"/>
    </row>
    <row r="22" spans="2:8">
      <c r="B22" s="66" t="s">
        <v>326</v>
      </c>
      <c r="C22" s="19">
        <f>C12-C20</f>
        <v>74679329.75</v>
      </c>
      <c r="D22" s="19">
        <f t="shared" ref="D22:H22" si="3">D12-D20</f>
        <v>77671938.5</v>
      </c>
      <c r="E22" s="19">
        <f t="shared" si="3"/>
        <v>80664547.25</v>
      </c>
      <c r="F22" s="19">
        <f t="shared" si="3"/>
        <v>83657156</v>
      </c>
      <c r="G22" s="71">
        <f t="shared" si="3"/>
        <v>83657156</v>
      </c>
      <c r="H22" s="72">
        <f t="shared" si="3"/>
        <v>71686721</v>
      </c>
    </row>
    <row r="23" spans="2:8">
      <c r="B23" s="66"/>
      <c r="C23" s="19"/>
      <c r="D23" s="19"/>
      <c r="E23" s="19"/>
      <c r="F23" s="19"/>
      <c r="G23" s="19"/>
      <c r="H23" s="24"/>
    </row>
    <row r="24" spans="2:8">
      <c r="B24" s="11"/>
      <c r="C24" s="19"/>
      <c r="D24" s="19"/>
      <c r="E24" s="19"/>
      <c r="F24" s="19"/>
      <c r="G24" s="19"/>
      <c r="H24" s="24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Profit and Loss</vt:lpstr>
      <vt:lpstr>Financial Position</vt:lpstr>
      <vt:lpstr>Statement of cash flows</vt:lpstr>
      <vt:lpstr>Notes to FS</vt:lpstr>
      <vt:lpstr>STATEMENT OF BUDGET</vt:lpstr>
      <vt:lpstr>Note 13 PPE - Detailed</vt:lpstr>
      <vt:lpstr> Note 13 PPE in Totals Per QT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Linah</dc:creator>
  <cp:lastModifiedBy>Maureen Linah</cp:lastModifiedBy>
  <dcterms:created xsi:type="dcterms:W3CDTF">2016-02-05T13:22:06Z</dcterms:created>
  <dcterms:modified xsi:type="dcterms:W3CDTF">2016-05-17T14:50:45Z</dcterms:modified>
</cp:coreProperties>
</file>